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7470" windowHeight="7035"/>
  </bookViews>
  <sheets>
    <sheet name="Grading Sheet" sheetId="4" r:id="rId1"/>
    <sheet name="Part 1 Inflation" sheetId="2" r:id="rId2"/>
    <sheet name="Part 2 Questions 1-3" sheetId="1" r:id="rId3"/>
    <sheet name="Part 2 Questions 4-6" sheetId="3" r:id="rId4"/>
  </sheets>
  <definedNames>
    <definedName name="after">'Part 2 Questions 1-3'!$C$2:$C$101</definedName>
    <definedName name="before">'Part 2 Questions 1-3'!$B$2:$B$101</definedName>
    <definedName name="formula">'Part 2 Questions 4-6'!$D$2:$D$101,'Part 2 Questions 4-6'!$F$30,'Part 2 Questions 4-6'!$H$30,'Part 2 Questions 4-6'!$F$14:$F$24,'Part 2 Questions 4-6'!$G$14:$G$24,'Part 2 Questions 4-6'!$I$14:$J$24,'Part 2 Questions 4-6'!$G$3:$G$7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5" i="3" l="1"/>
  <c r="H16" i="3"/>
  <c r="H17" i="3"/>
  <c r="H18" i="3"/>
  <c r="H19" i="3"/>
  <c r="H20" i="3"/>
  <c r="H21" i="3"/>
  <c r="H22" i="3"/>
  <c r="H23" i="3"/>
  <c r="H24" i="3"/>
  <c r="G10" i="3" l="1"/>
  <c r="H30" i="3"/>
  <c r="F30" i="3"/>
  <c r="G7" i="3"/>
  <c r="G6" i="3"/>
  <c r="G5" i="3"/>
  <c r="G4" i="3"/>
  <c r="G3" i="3"/>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2" i="3"/>
  <c r="G19" i="1"/>
  <c r="E19" i="1"/>
  <c r="H11" i="1"/>
  <c r="G11" i="1"/>
  <c r="H8" i="1"/>
  <c r="H7" i="1"/>
  <c r="H6" i="1"/>
  <c r="H5" i="1"/>
  <c r="H4" i="1"/>
  <c r="H3" i="1"/>
  <c r="F8" i="1"/>
  <c r="F7" i="1"/>
  <c r="F6" i="1"/>
  <c r="F5" i="1"/>
  <c r="F4" i="1"/>
  <c r="F3" i="1"/>
  <c r="D12" i="2"/>
  <c r="D10" i="2"/>
  <c r="D9" i="2"/>
  <c r="C6" i="4" l="1"/>
  <c r="C23" i="4" s="1"/>
  <c r="D23" i="4" s="1"/>
  <c r="C22" i="4"/>
  <c r="AD2" i="1"/>
  <c r="AC3" i="1" s="1"/>
  <c r="AF3" i="1"/>
  <c r="AE3" i="1"/>
  <c r="B1" i="3"/>
  <c r="C1" i="3"/>
  <c r="AE6" i="1"/>
  <c r="AE48" i="1"/>
  <c r="AE15" i="1"/>
  <c r="AE93" i="1"/>
  <c r="AE27" i="1"/>
  <c r="AE9" i="1"/>
  <c r="AE38" i="1"/>
  <c r="AE39" i="1"/>
  <c r="AE12" i="1"/>
  <c r="AE83" i="1"/>
  <c r="AE51" i="1"/>
  <c r="AE28" i="1"/>
  <c r="AE63" i="1"/>
  <c r="AE18" i="1"/>
  <c r="AE73" i="1"/>
  <c r="AE75" i="1"/>
  <c r="AE21" i="1"/>
  <c r="AE87" i="1"/>
  <c r="AE24" i="1"/>
  <c r="AE99" i="1"/>
  <c r="AE8" i="1"/>
  <c r="AE11" i="1"/>
  <c r="AE30" i="1"/>
  <c r="AE53" i="1"/>
  <c r="AE23" i="1"/>
  <c r="AE33" i="1"/>
  <c r="AE98" i="1"/>
  <c r="AE35" i="1"/>
  <c r="AE36" i="1"/>
  <c r="AE43" i="1"/>
  <c r="AE47" i="1"/>
  <c r="AE88" i="1"/>
  <c r="AE59" i="1"/>
  <c r="AE42" i="1"/>
  <c r="AE71" i="1"/>
  <c r="AE45" i="1"/>
  <c r="AE78" i="1"/>
  <c r="AE95" i="1"/>
  <c r="AE68" i="1"/>
  <c r="AE7" i="1"/>
  <c r="AE54" i="1"/>
  <c r="AE13" i="1"/>
  <c r="AE19" i="1"/>
  <c r="AE57" i="1"/>
  <c r="AE58" i="1"/>
  <c r="AE31" i="1"/>
  <c r="AE60" i="1"/>
  <c r="AE55" i="1"/>
  <c r="AE66" i="1"/>
  <c r="AE67" i="1"/>
  <c r="AE69" i="1"/>
  <c r="AE79" i="1"/>
  <c r="AE72" i="1"/>
  <c r="AE91" i="1"/>
  <c r="AE64" i="1"/>
  <c r="AE81" i="1"/>
  <c r="AE84" i="1"/>
  <c r="AE90" i="1"/>
  <c r="AE44" i="1"/>
  <c r="AE89" i="1"/>
  <c r="AE96" i="1"/>
  <c r="AE34" i="1"/>
  <c r="AE102" i="1"/>
  <c r="AE5" i="1"/>
  <c r="AE14" i="1"/>
  <c r="AE4" i="1"/>
  <c r="AE17" i="1"/>
  <c r="AE49" i="1"/>
  <c r="AE20" i="1"/>
  <c r="AE94" i="1"/>
  <c r="AE26" i="1"/>
  <c r="AE29" i="1"/>
  <c r="AE32" i="1"/>
  <c r="AE74" i="1"/>
  <c r="AE41" i="1"/>
  <c r="AE50" i="1"/>
  <c r="AE80" i="1"/>
  <c r="AE56" i="1"/>
  <c r="AE25" i="1"/>
  <c r="AE70" i="1"/>
  <c r="AE62" i="1"/>
  <c r="AE65" i="1"/>
  <c r="AE77" i="1"/>
  <c r="AE40" i="1"/>
  <c r="AE85" i="1"/>
  <c r="AE86" i="1"/>
  <c r="AE92" i="1"/>
  <c r="AE10" i="1"/>
  <c r="AE101" i="1"/>
  <c r="AE100" i="1"/>
  <c r="AE16" i="1"/>
  <c r="AE22" i="1"/>
  <c r="AE37" i="1"/>
  <c r="AE76" i="1"/>
  <c r="AE46" i="1"/>
  <c r="AE52" i="1"/>
  <c r="AE61" i="1"/>
  <c r="AE82" i="1"/>
  <c r="AE97" i="1"/>
  <c r="AF4" i="1"/>
  <c r="AF5" i="1"/>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C45" i="1" l="1"/>
  <c r="B44" i="1" s="1"/>
  <c r="B44" i="3" s="1"/>
  <c r="AC25" i="1"/>
  <c r="C24" i="1" s="1"/>
  <c r="C24" i="3" s="1"/>
  <c r="AC89" i="1"/>
  <c r="C88" i="1" s="1"/>
  <c r="C88" i="3" s="1"/>
  <c r="AC61" i="1"/>
  <c r="C60" i="1" s="1"/>
  <c r="C60" i="3" s="1"/>
  <c r="AC98" i="1"/>
  <c r="B97" i="1" s="1"/>
  <c r="B97" i="3" s="1"/>
  <c r="AC57" i="1"/>
  <c r="B56" i="1" s="1"/>
  <c r="B56" i="3" s="1"/>
  <c r="AC13" i="1"/>
  <c r="B12" i="1" s="1"/>
  <c r="B12" i="3" s="1"/>
  <c r="AC77" i="1"/>
  <c r="B76" i="1" s="1"/>
  <c r="B76" i="3" s="1"/>
  <c r="AC29" i="1"/>
  <c r="B28" i="1" s="1"/>
  <c r="B28" i="3" s="1"/>
  <c r="C2" i="1"/>
  <c r="C2" i="3" s="1"/>
  <c r="AC73" i="1"/>
  <c r="B72" i="1" s="1"/>
  <c r="B72" i="3" s="1"/>
  <c r="AC41" i="1"/>
  <c r="B40" i="1" s="1"/>
  <c r="B40" i="3" s="1"/>
  <c r="AC8" i="1"/>
  <c r="B7" i="1" s="1"/>
  <c r="B7" i="3" s="1"/>
  <c r="AC85" i="1"/>
  <c r="B84" i="1" s="1"/>
  <c r="B84" i="3" s="1"/>
  <c r="AC69" i="1"/>
  <c r="B68" i="1" s="1"/>
  <c r="B68" i="3" s="1"/>
  <c r="AC53" i="1"/>
  <c r="B52" i="1" s="1"/>
  <c r="B52" i="3" s="1"/>
  <c r="AC37" i="1"/>
  <c r="B36" i="1" s="1"/>
  <c r="B36" i="3" s="1"/>
  <c r="AC21" i="1"/>
  <c r="B20" i="1" s="1"/>
  <c r="B20" i="3" s="1"/>
  <c r="AC101" i="1"/>
  <c r="C100" i="1" s="1"/>
  <c r="C100" i="3" s="1"/>
  <c r="AC81" i="1"/>
  <c r="B80" i="1" s="1"/>
  <c r="B80" i="3" s="1"/>
  <c r="AC65" i="1"/>
  <c r="B64" i="1" s="1"/>
  <c r="B64" i="3" s="1"/>
  <c r="AC49" i="1"/>
  <c r="B48" i="1" s="1"/>
  <c r="B48" i="3" s="1"/>
  <c r="AC33" i="1"/>
  <c r="B32" i="1" s="1"/>
  <c r="B32" i="3" s="1"/>
  <c r="AC17" i="1"/>
  <c r="B16" i="1" s="1"/>
  <c r="B16" i="3" s="1"/>
  <c r="AC95" i="1"/>
  <c r="B94" i="1" s="1"/>
  <c r="B94" i="3" s="1"/>
  <c r="AC92" i="1"/>
  <c r="AC88" i="1"/>
  <c r="B87" i="1" s="1"/>
  <c r="B87" i="3" s="1"/>
  <c r="AC84" i="1"/>
  <c r="B83" i="1" s="1"/>
  <c r="B83" i="3" s="1"/>
  <c r="AC80" i="1"/>
  <c r="C79" i="1" s="1"/>
  <c r="C79" i="3" s="1"/>
  <c r="AC76" i="1"/>
  <c r="B75" i="1" s="1"/>
  <c r="B75" i="3" s="1"/>
  <c r="AC72" i="1"/>
  <c r="C71" i="1" s="1"/>
  <c r="C71" i="3" s="1"/>
  <c r="AC68" i="1"/>
  <c r="B67" i="1" s="1"/>
  <c r="B67" i="3" s="1"/>
  <c r="AC64" i="1"/>
  <c r="C63" i="1" s="1"/>
  <c r="C63" i="3" s="1"/>
  <c r="AC60" i="1"/>
  <c r="B59" i="1" s="1"/>
  <c r="B59" i="3" s="1"/>
  <c r="AC56" i="1"/>
  <c r="C55" i="1" s="1"/>
  <c r="C55" i="3" s="1"/>
  <c r="AC52" i="1"/>
  <c r="B51" i="1" s="1"/>
  <c r="B51" i="3" s="1"/>
  <c r="AC48" i="1"/>
  <c r="C47" i="1" s="1"/>
  <c r="C47" i="3" s="1"/>
  <c r="AC44" i="1"/>
  <c r="B43" i="1" s="1"/>
  <c r="B43" i="3" s="1"/>
  <c r="AC40" i="1"/>
  <c r="C39" i="1" s="1"/>
  <c r="C39" i="3" s="1"/>
  <c r="AC36" i="1"/>
  <c r="B35" i="1" s="1"/>
  <c r="B35" i="3" s="1"/>
  <c r="AC32" i="1"/>
  <c r="C31" i="1" s="1"/>
  <c r="C31" i="3" s="1"/>
  <c r="AC28" i="1"/>
  <c r="B27" i="1" s="1"/>
  <c r="B27" i="3" s="1"/>
  <c r="AC24" i="1"/>
  <c r="C23" i="1" s="1"/>
  <c r="C23" i="3" s="1"/>
  <c r="AC20" i="1"/>
  <c r="B19" i="1" s="1"/>
  <c r="B19" i="3" s="1"/>
  <c r="AC16" i="1"/>
  <c r="C15" i="1" s="1"/>
  <c r="C15" i="3" s="1"/>
  <c r="AC12" i="1"/>
  <c r="B11" i="1" s="1"/>
  <c r="B11" i="3" s="1"/>
  <c r="AC6" i="1"/>
  <c r="B5" i="1" s="1"/>
  <c r="B5" i="3" s="1"/>
  <c r="AC102" i="1"/>
  <c r="B101" i="1" s="1"/>
  <c r="B101" i="3" s="1"/>
  <c r="AC100" i="1"/>
  <c r="AC94" i="1"/>
  <c r="B93" i="1" s="1"/>
  <c r="B93" i="3" s="1"/>
  <c r="AC83" i="1"/>
  <c r="B82" i="1" s="1"/>
  <c r="B82" i="3" s="1"/>
  <c r="AC79" i="1"/>
  <c r="B78" i="1" s="1"/>
  <c r="B78" i="3" s="1"/>
  <c r="AC75" i="1"/>
  <c r="B74" i="1" s="1"/>
  <c r="B74" i="3" s="1"/>
  <c r="AC71" i="1"/>
  <c r="B70" i="1" s="1"/>
  <c r="B70" i="3" s="1"/>
  <c r="AC67" i="1"/>
  <c r="B66" i="1" s="1"/>
  <c r="B66" i="3" s="1"/>
  <c r="AC63" i="1"/>
  <c r="B62" i="1" s="1"/>
  <c r="B62" i="3" s="1"/>
  <c r="AC59" i="1"/>
  <c r="B58" i="1" s="1"/>
  <c r="B58" i="3" s="1"/>
  <c r="AC55" i="1"/>
  <c r="B54" i="1" s="1"/>
  <c r="B54" i="3" s="1"/>
  <c r="AC51" i="1"/>
  <c r="B50" i="1" s="1"/>
  <c r="B50" i="3" s="1"/>
  <c r="AC47" i="1"/>
  <c r="B46" i="1" s="1"/>
  <c r="B46" i="3" s="1"/>
  <c r="AC43" i="1"/>
  <c r="B42" i="1" s="1"/>
  <c r="B42" i="3" s="1"/>
  <c r="AC39" i="1"/>
  <c r="B38" i="1" s="1"/>
  <c r="B38" i="3" s="1"/>
  <c r="AC35" i="1"/>
  <c r="B34" i="1" s="1"/>
  <c r="B34" i="3" s="1"/>
  <c r="AC31" i="1"/>
  <c r="B30" i="1" s="1"/>
  <c r="B30" i="3" s="1"/>
  <c r="AC27" i="1"/>
  <c r="B26" i="1" s="1"/>
  <c r="B26" i="3" s="1"/>
  <c r="AC23" i="1"/>
  <c r="B22" i="1" s="1"/>
  <c r="B22" i="3" s="1"/>
  <c r="AC19" i="1"/>
  <c r="B18" i="1" s="1"/>
  <c r="B18" i="3" s="1"/>
  <c r="AC15" i="1"/>
  <c r="B14" i="1" s="1"/>
  <c r="B14" i="3" s="1"/>
  <c r="AC11" i="1"/>
  <c r="B10" i="1" s="1"/>
  <c r="B10" i="3" s="1"/>
  <c r="AC99" i="1"/>
  <c r="B98" i="1" s="1"/>
  <c r="B98" i="3" s="1"/>
  <c r="AC93" i="1"/>
  <c r="C92" i="1" s="1"/>
  <c r="C92" i="3" s="1"/>
  <c r="AC91" i="1"/>
  <c r="AC86" i="1"/>
  <c r="AC82" i="1"/>
  <c r="C81" i="1" s="1"/>
  <c r="C81" i="3" s="1"/>
  <c r="AC78" i="1"/>
  <c r="C77" i="1" s="1"/>
  <c r="C77" i="3" s="1"/>
  <c r="AC74" i="1"/>
  <c r="C73" i="1" s="1"/>
  <c r="C73" i="3" s="1"/>
  <c r="AC70" i="1"/>
  <c r="B69" i="1" s="1"/>
  <c r="B69" i="3" s="1"/>
  <c r="AC66" i="1"/>
  <c r="C65" i="1" s="1"/>
  <c r="C65" i="3" s="1"/>
  <c r="AC62" i="1"/>
  <c r="C61" i="1" s="1"/>
  <c r="C61" i="3" s="1"/>
  <c r="AC58" i="1"/>
  <c r="C57" i="1" s="1"/>
  <c r="C57" i="3" s="1"/>
  <c r="AC54" i="1"/>
  <c r="B53" i="1" s="1"/>
  <c r="B53" i="3" s="1"/>
  <c r="AC50" i="1"/>
  <c r="C49" i="1" s="1"/>
  <c r="C49" i="3" s="1"/>
  <c r="AC46" i="1"/>
  <c r="C45" i="1" s="1"/>
  <c r="C45" i="3" s="1"/>
  <c r="AC42" i="1"/>
  <c r="B41" i="1" s="1"/>
  <c r="B41" i="3" s="1"/>
  <c r="AC38" i="1"/>
  <c r="C37" i="1" s="1"/>
  <c r="C37" i="3" s="1"/>
  <c r="AC34" i="1"/>
  <c r="B33" i="1" s="1"/>
  <c r="B33" i="3" s="1"/>
  <c r="AC30" i="1"/>
  <c r="C29" i="1" s="1"/>
  <c r="C29" i="3" s="1"/>
  <c r="AC26" i="1"/>
  <c r="C25" i="1" s="1"/>
  <c r="C25" i="3" s="1"/>
  <c r="AC22" i="1"/>
  <c r="C21" i="1" s="1"/>
  <c r="C21" i="3" s="1"/>
  <c r="AC18" i="1"/>
  <c r="C17" i="1" s="1"/>
  <c r="C17" i="3" s="1"/>
  <c r="AC14" i="1"/>
  <c r="C13" i="1" s="1"/>
  <c r="C13" i="3" s="1"/>
  <c r="AC10" i="1"/>
  <c r="C9" i="1" s="1"/>
  <c r="C9" i="3" s="1"/>
  <c r="AC97" i="1"/>
  <c r="AC96" i="1"/>
  <c r="AC90" i="1"/>
  <c r="B89" i="1" s="1"/>
  <c r="B89" i="3" s="1"/>
  <c r="AC87" i="1"/>
  <c r="C58" i="1"/>
  <c r="C58" i="3" s="1"/>
  <c r="C50" i="1"/>
  <c r="C50" i="3" s="1"/>
  <c r="B2" i="1"/>
  <c r="B2" i="3" s="1"/>
  <c r="AC7" i="1"/>
  <c r="AC9" i="1"/>
  <c r="AC5" i="1"/>
  <c r="AC4" i="1"/>
  <c r="B23" i="1" l="1"/>
  <c r="B23" i="3" s="1"/>
  <c r="B88" i="1"/>
  <c r="B88" i="3" s="1"/>
  <c r="C66" i="1"/>
  <c r="C66" i="3" s="1"/>
  <c r="C7" i="1"/>
  <c r="C7" i="3" s="1"/>
  <c r="C53" i="1"/>
  <c r="C53" i="3" s="1"/>
  <c r="C56" i="1"/>
  <c r="C56" i="3" s="1"/>
  <c r="C41" i="1"/>
  <c r="C41" i="3" s="1"/>
  <c r="C67" i="1"/>
  <c r="C67" i="3" s="1"/>
  <c r="C44" i="1"/>
  <c r="C44" i="3" s="1"/>
  <c r="B39" i="1"/>
  <c r="B39" i="3" s="1"/>
  <c r="C18" i="1"/>
  <c r="C18" i="3" s="1"/>
  <c r="C72" i="1"/>
  <c r="C72" i="3" s="1"/>
  <c r="C34" i="1"/>
  <c r="C34" i="3" s="1"/>
  <c r="C76" i="1"/>
  <c r="C76" i="3" s="1"/>
  <c r="B60" i="1"/>
  <c r="B60" i="3" s="1"/>
  <c r="B71" i="1"/>
  <c r="B71" i="3" s="1"/>
  <c r="C38" i="1"/>
  <c r="C38" i="3" s="1"/>
  <c r="B24" i="1"/>
  <c r="B24" i="3" s="1"/>
  <c r="C97" i="1"/>
  <c r="C97" i="3" s="1"/>
  <c r="C33" i="1"/>
  <c r="C33" i="3" s="1"/>
  <c r="C69" i="1"/>
  <c r="C69" i="3" s="1"/>
  <c r="C28" i="1"/>
  <c r="C28" i="3" s="1"/>
  <c r="B17" i="1"/>
  <c r="B17" i="3" s="1"/>
  <c r="B65" i="1"/>
  <c r="B65" i="3" s="1"/>
  <c r="C12" i="1"/>
  <c r="C12" i="3" s="1"/>
  <c r="C70" i="1"/>
  <c r="C70" i="3" s="1"/>
  <c r="B49" i="1"/>
  <c r="B49" i="3" s="1"/>
  <c r="B81" i="1"/>
  <c r="B81" i="3" s="1"/>
  <c r="C51" i="1"/>
  <c r="C51" i="3" s="1"/>
  <c r="C83" i="1"/>
  <c r="C83" i="3" s="1"/>
  <c r="C40" i="1"/>
  <c r="C40" i="3" s="1"/>
  <c r="C68" i="1"/>
  <c r="C68" i="3" s="1"/>
  <c r="C82" i="1"/>
  <c r="C82" i="3" s="1"/>
  <c r="B100" i="1"/>
  <c r="B100" i="3" s="1"/>
  <c r="C52" i="1"/>
  <c r="C52" i="3" s="1"/>
  <c r="B55" i="1"/>
  <c r="B55" i="3" s="1"/>
  <c r="C5" i="1"/>
  <c r="C5" i="3" s="1"/>
  <c r="C16" i="1"/>
  <c r="C16" i="3" s="1"/>
  <c r="C32" i="1"/>
  <c r="C32" i="3" s="1"/>
  <c r="C11" i="1"/>
  <c r="C11" i="3" s="1"/>
  <c r="C27" i="1"/>
  <c r="C27" i="3" s="1"/>
  <c r="C43" i="1"/>
  <c r="C43" i="3" s="1"/>
  <c r="C84" i="1"/>
  <c r="C84" i="3" s="1"/>
  <c r="B21" i="1"/>
  <c r="B21" i="3" s="1"/>
  <c r="B37" i="1"/>
  <c r="B37" i="3" s="1"/>
  <c r="B73" i="1"/>
  <c r="B73" i="3" s="1"/>
  <c r="C59" i="1"/>
  <c r="C59" i="3" s="1"/>
  <c r="C75" i="1"/>
  <c r="C75" i="3" s="1"/>
  <c r="C93" i="1"/>
  <c r="C93" i="3" s="1"/>
  <c r="C20" i="1"/>
  <c r="C20" i="3" s="1"/>
  <c r="C54" i="1"/>
  <c r="C54" i="3" s="1"/>
  <c r="C101" i="1"/>
  <c r="C101" i="3" s="1"/>
  <c r="C19" i="1"/>
  <c r="C19" i="3" s="1"/>
  <c r="C35" i="1"/>
  <c r="C35" i="3" s="1"/>
  <c r="B47" i="1"/>
  <c r="B47" i="3" s="1"/>
  <c r="C22" i="1"/>
  <c r="C22" i="3" s="1"/>
  <c r="C48" i="1"/>
  <c r="C48" i="3" s="1"/>
  <c r="C80" i="1"/>
  <c r="C80" i="3" s="1"/>
  <c r="B25" i="1"/>
  <c r="B25" i="3" s="1"/>
  <c r="C89" i="1"/>
  <c r="C89" i="3" s="1"/>
  <c r="C42" i="1"/>
  <c r="C42" i="3" s="1"/>
  <c r="B57" i="1"/>
  <c r="B57" i="3" s="1"/>
  <c r="B63" i="1"/>
  <c r="B63" i="3" s="1"/>
  <c r="B79" i="1"/>
  <c r="B79" i="3" s="1"/>
  <c r="C26" i="1"/>
  <c r="C26" i="3" s="1"/>
  <c r="C36" i="1"/>
  <c r="C36" i="3" s="1"/>
  <c r="C64" i="1"/>
  <c r="C64" i="3" s="1"/>
  <c r="B9" i="1"/>
  <c r="B9" i="3" s="1"/>
  <c r="B15" i="1"/>
  <c r="B15" i="3" s="1"/>
  <c r="B31" i="1"/>
  <c r="B31" i="3" s="1"/>
  <c r="C10" i="1"/>
  <c r="C10" i="3" s="1"/>
  <c r="C74" i="1"/>
  <c r="C74" i="3" s="1"/>
  <c r="C98" i="1"/>
  <c r="C98" i="3" s="1"/>
  <c r="B13" i="1"/>
  <c r="B13" i="3" s="1"/>
  <c r="B29" i="1"/>
  <c r="B29" i="3" s="1"/>
  <c r="B45" i="1"/>
  <c r="B45" i="3" s="1"/>
  <c r="C14" i="1"/>
  <c r="C14" i="3" s="1"/>
  <c r="C30" i="1"/>
  <c r="C30" i="3" s="1"/>
  <c r="C46" i="1"/>
  <c r="C46" i="3" s="1"/>
  <c r="C62" i="1"/>
  <c r="C62" i="3" s="1"/>
  <c r="C78" i="1"/>
  <c r="C78" i="3" s="1"/>
  <c r="B61" i="1"/>
  <c r="B61" i="3" s="1"/>
  <c r="B77" i="1"/>
  <c r="B77" i="3" s="1"/>
  <c r="C94" i="1"/>
  <c r="C94" i="3" s="1"/>
  <c r="B92" i="1"/>
  <c r="B92" i="3" s="1"/>
  <c r="C87" i="1"/>
  <c r="C87" i="3" s="1"/>
  <c r="B85" i="1"/>
  <c r="B85" i="3" s="1"/>
  <c r="C85" i="1"/>
  <c r="C85" i="3" s="1"/>
  <c r="B91" i="1"/>
  <c r="B91" i="3" s="1"/>
  <c r="C91" i="1"/>
  <c r="C91" i="3" s="1"/>
  <c r="B90" i="1"/>
  <c r="B90" i="3" s="1"/>
  <c r="C90" i="1"/>
  <c r="C90" i="3" s="1"/>
  <c r="C99" i="1"/>
  <c r="C99" i="3" s="1"/>
  <c r="B99" i="1"/>
  <c r="B99" i="3" s="1"/>
  <c r="C95" i="1"/>
  <c r="C95" i="3" s="1"/>
  <c r="B95" i="1"/>
  <c r="B95" i="3" s="1"/>
  <c r="B86" i="1"/>
  <c r="B86" i="3" s="1"/>
  <c r="C86" i="1"/>
  <c r="C86" i="3" s="1"/>
  <c r="C96" i="1"/>
  <c r="C96" i="3" s="1"/>
  <c r="B96" i="1"/>
  <c r="B96" i="3" s="1"/>
  <c r="B3" i="1"/>
  <c r="B3" i="3" s="1"/>
  <c r="C3" i="1"/>
  <c r="C3" i="3" s="1"/>
  <c r="C4" i="1"/>
  <c r="C4" i="3" s="1"/>
  <c r="B4" i="1"/>
  <c r="B4" i="3" s="1"/>
  <c r="C8" i="1"/>
  <c r="C8" i="3" s="1"/>
  <c r="B8" i="1"/>
  <c r="B8" i="3" s="1"/>
  <c r="B6" i="1"/>
  <c r="B6" i="3" s="1"/>
  <c r="C6" i="1"/>
  <c r="C6" i="3" s="1"/>
</calcChain>
</file>

<file path=xl/comments1.xml><?xml version="1.0" encoding="utf-8"?>
<comments xmlns="http://schemas.openxmlformats.org/spreadsheetml/2006/main">
  <authors>
    <author>Richard Ketchersid</author>
  </authors>
  <commentList>
    <comment ref="F7" authorId="0" shapeId="0">
      <text>
        <r>
          <rPr>
            <b/>
            <sz val="9"/>
            <color indexed="81"/>
            <rFont val="Tahoma"/>
            <family val="2"/>
          </rPr>
          <t>Richard Ketchersid:</t>
        </r>
        <r>
          <rPr>
            <sz val="9"/>
            <color indexed="81"/>
            <rFont val="Tahoma"/>
            <family val="2"/>
          </rPr>
          <t xml:space="preserve">
Use =count()</t>
        </r>
      </text>
    </comment>
    <comment ref="F8" authorId="0" shapeId="0">
      <text>
        <r>
          <rPr>
            <b/>
            <sz val="9"/>
            <color indexed="81"/>
            <rFont val="Tahoma"/>
            <family val="2"/>
          </rPr>
          <t>Richard Ketchersid:</t>
        </r>
        <r>
          <rPr>
            <sz val="9"/>
            <color indexed="81"/>
            <rFont val="Tahoma"/>
            <family val="2"/>
          </rPr>
          <t xml:space="preserve">
Use =Countif()</t>
        </r>
      </text>
    </comment>
  </commentList>
</comments>
</file>

<file path=xl/sharedStrings.xml><?xml version="1.0" encoding="utf-8"?>
<sst xmlns="http://schemas.openxmlformats.org/spreadsheetml/2006/main" count="168" uniqueCount="106">
  <si>
    <t>Random numbers</t>
  </si>
  <si>
    <t>Before</t>
  </si>
  <si>
    <t>After</t>
  </si>
  <si>
    <t xml:space="preserve">min = </t>
  </si>
  <si>
    <t xml:space="preserve">max = </t>
  </si>
  <si>
    <t>mean=</t>
  </si>
  <si>
    <t>SD =</t>
  </si>
  <si>
    <t>Original Before Data</t>
  </si>
  <si>
    <t>Original After Data</t>
  </si>
  <si>
    <t>seed</t>
  </si>
  <si>
    <t>Before wells were dug - Millions of E.Coli per ml</t>
  </si>
  <si>
    <t>After wells were dug - Millions of E.Coli per ml</t>
  </si>
  <si>
    <t xml:space="preserve">YOUR NAME: </t>
  </si>
  <si>
    <t>In 24 ounces</t>
  </si>
  <si>
    <t>E.coli before</t>
  </si>
  <si>
    <t>E. coli after</t>
  </si>
  <si>
    <t>formula</t>
  </si>
  <si>
    <t>Conversions</t>
  </si>
  <si>
    <t>ml</t>
  </si>
  <si>
    <t>oz</t>
  </si>
  <si>
    <t>Ratio</t>
  </si>
  <si>
    <t>name</t>
  </si>
  <si>
    <t>Month</t>
  </si>
  <si>
    <t>Year</t>
  </si>
  <si>
    <t>CPI</t>
  </si>
  <si>
    <t>Unadjusted CPI, all items for 5 years ago</t>
  </si>
  <si>
    <t>Unadjusted CPI, all items for last month</t>
  </si>
  <si>
    <t>5 year projected budget total</t>
  </si>
  <si>
    <t>IMPROVEMENTS</t>
  </si>
  <si>
    <t xml:space="preserve">SE = </t>
  </si>
  <si>
    <t>Frequency</t>
  </si>
  <si>
    <t>95% Confidence Interval</t>
  </si>
  <si>
    <t>Lower number</t>
  </si>
  <si>
    <t xml:space="preserve">to </t>
  </si>
  <si>
    <t>Higher number</t>
  </si>
  <si>
    <t>Part 1</t>
  </si>
  <si>
    <t>Possible points</t>
  </si>
  <si>
    <t>Points earned</t>
  </si>
  <si>
    <t>Comments</t>
  </si>
  <si>
    <t>Five year inflation rate</t>
  </si>
  <si>
    <t>Projection of expenses in Worksheet 1</t>
  </si>
  <si>
    <t>Part 1 total</t>
  </si>
  <si>
    <t>Part 2</t>
  </si>
  <si>
    <t>Conversion of before well</t>
  </si>
  <si>
    <t>Conversion of after well</t>
  </si>
  <si>
    <t>Proportion calculations</t>
  </si>
  <si>
    <t>Histogram</t>
  </si>
  <si>
    <t>Standard error of the mean</t>
  </si>
  <si>
    <t>Confidence interval</t>
  </si>
  <si>
    <t>Discussion of the placement of 0</t>
  </si>
  <si>
    <t>Part 2 total</t>
  </si>
  <si>
    <t>Total of Worksheet 2</t>
  </si>
  <si>
    <t>Descriptive Statistics</t>
  </si>
  <si>
    <t>Interpret Descriptive Statistics</t>
  </si>
  <si>
    <t>Interpretation of proportions</t>
  </si>
  <si>
    <t>Descriptive Statistics for improvement levels</t>
  </si>
  <si>
    <t>Improvement level data set</t>
  </si>
  <si>
    <t>Requirements: Answer each question fully. Use Excel formulas with cell references. Answers must be recorded on the worksheet.</t>
  </si>
  <si>
    <t>Input your name here</t>
  </si>
  <si>
    <t>Percent Clean</t>
  </si>
  <si>
    <t>Joe Lope</t>
  </si>
  <si>
    <t>Frequency Distribution</t>
  </si>
  <si>
    <t>Low</t>
  </si>
  <si>
    <t>High</t>
  </si>
  <si>
    <t>Cumulative Frequency</t>
  </si>
  <si>
    <t xml:space="preserve">(remember to create the Histogram, too). </t>
  </si>
  <si>
    <t>Bins</t>
  </si>
  <si>
    <r>
      <rPr>
        <b/>
        <sz val="11"/>
        <color theme="1"/>
        <rFont val="Calibri"/>
        <family val="2"/>
        <scheme val="minor"/>
      </rPr>
      <t>Part 2 – Data Analysis:</t>
    </r>
    <r>
      <rPr>
        <sz val="11"/>
        <color theme="1"/>
        <rFont val="Calibri"/>
        <family val="2"/>
        <scheme val="minor"/>
      </rPr>
      <t xml:space="preserve"> 
</t>
    </r>
    <r>
      <rPr>
        <b/>
        <sz val="11"/>
        <color rgb="FFFF0000"/>
        <rFont val="Calibri"/>
        <family val="2"/>
        <scheme val="minor"/>
      </rPr>
      <t xml:space="preserve">Enter your name in cell F1 to generate data. </t>
    </r>
    <r>
      <rPr>
        <sz val="11"/>
        <color theme="1"/>
        <rFont val="Calibri"/>
        <family val="2"/>
        <scheme val="minor"/>
      </rPr>
      <t xml:space="preserve">
You have just completed a mission to Sierra Leone. The goal of the mission was to improve the quality of water in 100 wells in a certain region. You collected data on the E. coli count from each well before and after your mission. You need to write a report on the success of the mission and for that you need to perform some statistical analysis on the data. You will be looking at the data from different perspectives to determine if the water quality has improve.</t>
    </r>
  </si>
  <si>
    <t># of wells with 0 E coli =</t>
  </si>
  <si>
    <r>
      <t xml:space="preserve">2. The water quality is “good” if the count of E coli is 0; otherwise, the water quality is still bad. Calculate the proportion of wells with “good” water to wells whose water is not good. </t>
    </r>
    <r>
      <rPr>
        <b/>
        <i/>
        <sz val="11"/>
        <color rgb="FFFF0000"/>
        <rFont val="Calibri"/>
        <family val="2"/>
        <scheme val="minor"/>
      </rPr>
      <t>From this measure</t>
    </r>
    <r>
      <rPr>
        <sz val="11"/>
        <color theme="1"/>
        <rFont val="Calibri"/>
        <family val="2"/>
        <scheme val="minor"/>
      </rPr>
      <t xml:space="preserve"> does it appear that the quality of water improved? Explain and use the proportions that you calculated. (In G11 and H11 calculate the percent </t>
    </r>
    <r>
      <rPr>
        <b/>
        <sz val="11"/>
        <color theme="1"/>
        <rFont val="Calibri"/>
        <family val="2"/>
        <scheme val="minor"/>
      </rPr>
      <t>Clean</t>
    </r>
    <r>
      <rPr>
        <sz val="11"/>
        <color theme="1"/>
        <rFont val="Calibri"/>
        <family val="2"/>
        <scheme val="minor"/>
      </rPr>
      <t xml:space="preserve"> for </t>
    </r>
    <r>
      <rPr>
        <b/>
        <sz val="11"/>
        <color theme="1"/>
        <rFont val="Calibri"/>
        <family val="2"/>
        <scheme val="minor"/>
      </rPr>
      <t>before</t>
    </r>
    <r>
      <rPr>
        <sz val="11"/>
        <color theme="1"/>
        <rFont val="Calibri"/>
        <family val="2"/>
        <scheme val="minor"/>
      </rPr>
      <t xml:space="preserve"> and </t>
    </r>
    <r>
      <rPr>
        <b/>
        <sz val="11"/>
        <color theme="1"/>
        <rFont val="Calibri"/>
        <family val="2"/>
        <scheme val="minor"/>
      </rPr>
      <t>after.</t>
    </r>
    <r>
      <rPr>
        <sz val="11"/>
        <color theme="1"/>
        <rFont val="Calibri"/>
        <family val="2"/>
        <scheme val="minor"/>
      </rPr>
      <t>)</t>
    </r>
  </si>
  <si>
    <t>3. Look at well #1 (B2 and C2) in your data. If you drank 24oz of water how many E.coli would you ingest if you drank from the well before the mission? After the mission? (In E19 and G19 calculate how many E.coli would you ingest if you drank  24 oz. of water from Well 1 before the mission and  after the mission.)</t>
  </si>
  <si>
    <t xml:space="preserve"># of wells tested = </t>
  </si>
  <si>
    <t xml:space="preserve">Part 2 – Data Analysis: 
You have just completed a mission to Sierra Leone. The goal of the mission was to improve the quality of water in 100 wells in a certain region. You collected data on the E. coli count from each well before (Q1) after your mission (Q2). You need to write a report on the success of the mission and for that you need to perform some statistical analysis on the data. You will be looking at the data from different perspectives to determine if the water quality has improved. </t>
  </si>
  <si>
    <r>
      <t xml:space="preserve">4. Since you collected water from the same source twice it makes sense to analyze the amount by which each well’s water quality improved. </t>
    </r>
    <r>
      <rPr>
        <b/>
        <sz val="11"/>
        <color theme="1"/>
        <rFont val="Calibri"/>
        <family val="2"/>
        <scheme val="minor"/>
      </rPr>
      <t xml:space="preserve">Calculate a data set that would measure the improvement level of each well, and the descriptive statistics for that data set, including both the standard deviation and standard error (SE) for the data set. </t>
    </r>
    <r>
      <rPr>
        <sz val="11"/>
        <color theme="1"/>
        <rFont val="Calibri"/>
        <family val="2"/>
        <scheme val="minor"/>
      </rPr>
      <t>(see section 3.5 of the textbook).</t>
    </r>
    <r>
      <rPr>
        <b/>
        <sz val="11"/>
        <rFont val="Calibri"/>
        <family val="2"/>
        <scheme val="minor"/>
      </rPr>
      <t xml:space="preserve"> Make a frequency distribution and histogram for your data. (Calculate the improvement in the water quality of each well in column D.</t>
    </r>
    <r>
      <rPr>
        <sz val="11"/>
        <color theme="1"/>
        <rFont val="Calibri"/>
        <family val="2"/>
        <scheme val="minor"/>
      </rPr>
      <t xml:space="preserve"> (Difference in Level of e. Coli.) Then, fill out the two tables to the left and make a histogram of the improvement levels. (NOTE: The Standard deviation of this data set is not the same as the standard error. Use the formulas from section 3.5 of the text to calculate the standard error of the means.))</t>
    </r>
  </si>
  <si>
    <r>
      <t xml:space="preserve">1. Calculate descriptive statistics for your data in the table provided in the Excel spreadsheet. </t>
    </r>
    <r>
      <rPr>
        <b/>
        <i/>
        <sz val="11"/>
        <color rgb="FFFF0000"/>
        <rFont val="Calibri"/>
        <family val="2"/>
        <scheme val="minor"/>
      </rPr>
      <t>Use the statistics including mean, max and  standard deviations of the data to decide if it appears if there has been improvement in water quality?  This requires a thorough discussion of these statistics to obtain full marks.</t>
    </r>
    <r>
      <rPr>
        <sz val="11"/>
        <color theme="1"/>
        <rFont val="Calibri"/>
        <family val="2"/>
        <scheme val="minor"/>
      </rPr>
      <t xml:space="preserve"> (Fill in the before (F3:F8) and after (H3:H8) tables to the left for the descriptive statistics. The data has been named</t>
    </r>
    <r>
      <rPr>
        <b/>
        <sz val="11"/>
        <color theme="1"/>
        <rFont val="Calibri"/>
        <family val="2"/>
        <scheme val="minor"/>
      </rPr>
      <t xml:space="preserve"> before</t>
    </r>
    <r>
      <rPr>
        <sz val="11"/>
        <color theme="1"/>
        <rFont val="Calibri"/>
        <family val="2"/>
        <scheme val="minor"/>
      </rPr>
      <t xml:space="preserve"> and </t>
    </r>
    <r>
      <rPr>
        <b/>
        <sz val="11"/>
        <color theme="1"/>
        <rFont val="Calibri"/>
        <family val="2"/>
        <scheme val="minor"/>
      </rPr>
      <t xml:space="preserve">after </t>
    </r>
    <r>
      <rPr>
        <sz val="11"/>
        <color theme="1"/>
        <rFont val="Calibri"/>
        <family val="2"/>
        <scheme val="minor"/>
      </rPr>
      <t>for your convenience in creating formulas.)</t>
    </r>
  </si>
  <si>
    <t>All computations use column D, the "Improvement" data.</t>
  </si>
  <si>
    <t>Improvement Data:
Before - After</t>
  </si>
  <si>
    <t xml:space="preserve">Answer Question 6 (a): </t>
  </si>
  <si>
    <t>Answer Quastion 6 (b):</t>
  </si>
  <si>
    <t xml:space="preserve">Answer Question 6 (c): </t>
  </si>
  <si>
    <t xml:space="preserve">Answer Question 6 (d): </t>
  </si>
  <si>
    <t>CPI Data Link</t>
  </si>
  <si>
    <t>Recall Topic 1 DQ 2</t>
  </si>
  <si>
    <t>If something cost $1.00 five years ago, what  would it cost now?</t>
  </si>
  <si>
    <t>Like Topic 4 DQ 1</t>
  </si>
  <si>
    <t>What is the 5 year inflation rate, that is percent increase in your CPI values?</t>
  </si>
  <si>
    <t>Nothing to answer here!</t>
  </si>
  <si>
    <t>Total budget from Major Assignment 1</t>
  </si>
  <si>
    <t xml:space="preserve">6. Recall that a 95% confidence interval shows a range of values that is 95% likely to contain the true value of a parameter.  For example, if your 95% confidence interval for the average improvement level is (14, 18), it would mean that the true average improvement level is 95% likely to be in the range (14, 18).
Now answer each of these questions: 
a) What would it mean for the average improvement in water quality to be 0?  
b) Look at the confidence interval you calculated--is the value 0 inside or outside your confidence interval?  
c) If the value 0 is outside and less than your 95% confidence interval, can you conclude (with 95% confidence) that the water became cleaner?  
d) What if the value 0 were inside your confidence interval?  Could you conclude in that case that the water became cleaner or not?
</t>
  </si>
  <si>
    <t>Answer Question 1 below:</t>
  </si>
  <si>
    <t>Answer Question 2 below:</t>
  </si>
  <si>
    <t>You should just use the budget information from Major Assignment 1. For the CPI values, here are the instructions:
Step 1: Go to the Bureau of Labor Statistics website at the link below. 
Step 2: Check  U.S. All items, 1982-84=100
Step 3: Click "Retrieve Data"
Use the most recent CPI value and the CPI for the same month but five years earlier to estimate the price of your trip in five years and the five year inflation rate.</t>
  </si>
  <si>
    <t>Histogram - Width</t>
  </si>
  <si>
    <t>Bin Width</t>
  </si>
  <si>
    <r>
      <t xml:space="preserve">5. You have calculated one sample of 100 wells and their improvement levels. If you could take all possible samples of 100 wells, the distribution of all of those sample means would be a normal distribution. (see section 3.5). </t>
    </r>
    <r>
      <rPr>
        <b/>
        <sz val="11"/>
        <color theme="1"/>
        <rFont val="Calibri"/>
        <family val="2"/>
        <scheme val="minor"/>
      </rPr>
      <t xml:space="preserve">Find the 95% confidence interval of that distribution, using your sample mean as the population mean and the standard error of your sample as the population standard deviation.  </t>
    </r>
    <r>
      <rPr>
        <sz val="11"/>
        <color theme="1"/>
        <rFont val="Calibri"/>
        <family val="2"/>
        <scheme val="minor"/>
      </rPr>
      <t>(Calculate the 95% confidence interval of the sampling distribution in  cells F30 and  H30.)</t>
    </r>
  </si>
  <si>
    <t>September</t>
  </si>
  <si>
    <t xml:space="preserve">The mean couint of E.coli cells has reduced from 54 to 33 million per ml after the mission. This indicates that the overall cell number has reduced after the treatment. </t>
  </si>
  <si>
    <t xml:space="preserve">The minimum cell count of 0 was achieved in 7 cells after the mission which comprises 7% of all 100 wells compared to before mission, none of the wells had 0 E.coli count. </t>
  </si>
  <si>
    <t>Bin</t>
  </si>
  <si>
    <t>More</t>
  </si>
  <si>
    <t>Cumulative %</t>
  </si>
  <si>
    <t>yes</t>
  </si>
  <si>
    <t>No</t>
  </si>
  <si>
    <t>Outside</t>
  </si>
  <si>
    <t xml:space="preserve">If o is included in confidence interval, we are not 95% confident that the improvement in quality of water has improved and conclude that the water has not become cleaner. </t>
  </si>
  <si>
    <t>auto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</si>
</sst>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quot;$&quot;#,##0.00"/>
  </numFmts>
  <fonts count="21"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sz val="11"/>
      <color theme="0"/>
      <name val="Courier New"/>
      <family val="3"/>
    </font>
    <font>
      <sz val="11"/>
      <color theme="1"/>
      <name val="Calibri"/>
      <family val="2"/>
      <scheme val="minor"/>
    </font>
    <font>
      <sz val="11"/>
      <name val="Calibri"/>
      <family val="2"/>
      <scheme val="minor"/>
    </font>
    <font>
      <b/>
      <sz val="12"/>
      <color theme="1"/>
      <name val="Calibri"/>
      <family val="2"/>
    </font>
    <font>
      <sz val="12"/>
      <color theme="1"/>
      <name val="Calibri"/>
      <family val="2"/>
    </font>
    <font>
      <b/>
      <sz val="12"/>
      <name val="Calibri"/>
      <family val="2"/>
    </font>
    <font>
      <b/>
      <sz val="11"/>
      <name val="Calibri"/>
      <family val="2"/>
      <scheme val="minor"/>
    </font>
    <font>
      <sz val="11"/>
      <color rgb="FF000000"/>
      <name val="Calibri"/>
      <family val="2"/>
      <scheme val="minor"/>
    </font>
    <font>
      <u/>
      <sz val="11"/>
      <color theme="10"/>
      <name val="Calibri"/>
      <family val="2"/>
      <scheme val="minor"/>
    </font>
    <font>
      <b/>
      <sz val="11"/>
      <color rgb="FFFF0000"/>
      <name val="Calibri"/>
      <family val="2"/>
      <scheme val="minor"/>
    </font>
    <font>
      <b/>
      <i/>
      <sz val="11"/>
      <color rgb="FFFF0000"/>
      <name val="Calibri"/>
      <family val="2"/>
      <scheme val="minor"/>
    </font>
    <font>
      <sz val="9"/>
      <color indexed="81"/>
      <name val="Tahoma"/>
      <family val="2"/>
    </font>
    <font>
      <b/>
      <sz val="9"/>
      <color indexed="81"/>
      <name val="Tahoma"/>
      <family val="2"/>
    </font>
    <font>
      <b/>
      <sz val="14"/>
      <color theme="0"/>
      <name val="Calibri"/>
      <family val="2"/>
      <scheme val="minor"/>
    </font>
    <font>
      <b/>
      <u/>
      <sz val="11"/>
      <color theme="10"/>
      <name val="Calibri"/>
      <family val="2"/>
      <scheme val="minor"/>
    </font>
    <font>
      <b/>
      <u/>
      <sz val="12"/>
      <color theme="10"/>
      <name val="Calibri"/>
      <family val="2"/>
      <scheme val="minor"/>
    </font>
    <font>
      <i/>
      <sz val="11"/>
      <color theme="1"/>
      <name val="Calibri"/>
      <family val="2"/>
      <scheme val="minor"/>
    </font>
  </fonts>
  <fills count="11">
    <fill>
      <patternFill patternType="none"/>
    </fill>
    <fill>
      <patternFill patternType="gray125"/>
    </fill>
    <fill>
      <patternFill patternType="solid">
        <fgColor theme="6"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rgb="FFEADCF4"/>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style="thin">
        <color theme="2" tint="-9.9978637043366805E-2"/>
      </bottom>
      <diagonal/>
    </border>
    <border>
      <left/>
      <right style="thin">
        <color theme="2" tint="-9.9978637043366805E-2"/>
      </right>
      <top/>
      <bottom style="thin">
        <color theme="2" tint="-9.9978637043366805E-2"/>
      </bottom>
      <diagonal/>
    </border>
    <border>
      <left/>
      <right/>
      <top style="medium">
        <color indexed="64"/>
      </top>
      <bottom style="thin">
        <color indexed="64"/>
      </bottom>
      <diagonal/>
    </border>
  </borders>
  <cellStyleXfs count="4">
    <xf numFmtId="0" fontId="0" fillId="0" borderId="0"/>
    <xf numFmtId="9" fontId="5" fillId="0" borderId="0" applyFont="0" applyFill="0" applyBorder="0" applyAlignment="0" applyProtection="0"/>
    <xf numFmtId="0" fontId="12" fillId="0" borderId="0" applyNumberFormat="0" applyFill="0" applyBorder="0" applyAlignment="0" applyProtection="0"/>
    <xf numFmtId="164" fontId="5" fillId="0" borderId="0" applyFont="0" applyFill="0" applyBorder="0" applyAlignment="0" applyProtection="0"/>
  </cellStyleXfs>
  <cellXfs count="156">
    <xf numFmtId="0" fontId="0" fillId="0" borderId="0" xfId="0"/>
    <xf numFmtId="0" fontId="0" fillId="0" borderId="0" xfId="0" applyProtection="1">
      <protection locked="0"/>
    </xf>
    <xf numFmtId="0" fontId="0" fillId="0" borderId="12" xfId="0" applyBorder="1" applyProtection="1">
      <protection locked="0"/>
    </xf>
    <xf numFmtId="0" fontId="0" fillId="0" borderId="2"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3" xfId="0" applyBorder="1" applyAlignment="1" applyProtection="1">
      <alignment horizontal="center"/>
      <protection locked="0"/>
    </xf>
    <xf numFmtId="0" fontId="0" fillId="0" borderId="6"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7" xfId="0"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6" fillId="0" borderId="0" xfId="0" applyFont="1" applyProtection="1">
      <protection locked="0"/>
    </xf>
    <xf numFmtId="0" fontId="0" fillId="0" borderId="0" xfId="0" applyAlignment="1" applyProtection="1">
      <alignment wrapText="1"/>
      <protection locked="0"/>
    </xf>
    <xf numFmtId="0" fontId="0" fillId="0" borderId="0" xfId="0" applyProtection="1"/>
    <xf numFmtId="0" fontId="7" fillId="0" borderId="4" xfId="0" applyFont="1" applyBorder="1" applyAlignment="1">
      <alignment vertical="center"/>
    </xf>
    <xf numFmtId="0" fontId="0" fillId="0" borderId="0" xfId="0" applyBorder="1" applyAlignment="1"/>
    <xf numFmtId="0" fontId="0" fillId="0" borderId="5" xfId="0" applyBorder="1" applyAlignment="1"/>
    <xf numFmtId="0" fontId="8" fillId="0" borderId="4" xfId="0" applyFont="1" applyBorder="1" applyAlignment="1">
      <alignment vertical="center"/>
    </xf>
    <xf numFmtId="0" fontId="7" fillId="0" borderId="0" xfId="0" applyFont="1" applyBorder="1" applyAlignment="1">
      <alignment vertical="center"/>
    </xf>
    <xf numFmtId="0" fontId="1" fillId="0" borderId="5" xfId="0" applyFont="1" applyBorder="1" applyAlignment="1"/>
    <xf numFmtId="0" fontId="8" fillId="0" borderId="16" xfId="0" applyFont="1" applyBorder="1" applyAlignment="1">
      <alignment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7" fillId="0" borderId="16" xfId="0" applyFont="1" applyBorder="1" applyAlignment="1">
      <alignment horizontal="righ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0" fillId="0" borderId="15" xfId="0" applyBorder="1" applyAlignment="1"/>
    <xf numFmtId="0" fontId="7" fillId="0" borderId="4" xfId="0" applyFont="1" applyBorder="1" applyAlignment="1">
      <alignment horizontal="right"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8" fillId="0" borderId="19" xfId="0" applyFont="1" applyFill="1" applyBorder="1" applyAlignment="1">
      <alignment vertical="center"/>
    </xf>
    <xf numFmtId="0" fontId="8" fillId="0" borderId="20" xfId="0" applyFont="1" applyFill="1" applyBorder="1" applyAlignment="1">
      <alignment horizontal="center" vertical="center"/>
    </xf>
    <xf numFmtId="0" fontId="0" fillId="3" borderId="0" xfId="0" applyFill="1" applyAlignment="1" applyProtection="1">
      <alignment horizontal="center" vertical="center"/>
      <protection locked="0"/>
    </xf>
    <xf numFmtId="0" fontId="0" fillId="3" borderId="4" xfId="0" applyFill="1" applyBorder="1" applyAlignment="1" applyProtection="1">
      <alignment horizontal="right"/>
      <protection locked="0"/>
    </xf>
    <xf numFmtId="0" fontId="0" fillId="3" borderId="6" xfId="0" applyFill="1" applyBorder="1" applyAlignment="1" applyProtection="1">
      <alignment horizontal="right"/>
      <protection locked="0"/>
    </xf>
    <xf numFmtId="0" fontId="0" fillId="3" borderId="4" xfId="0" applyFill="1" applyBorder="1" applyAlignment="1" applyProtection="1">
      <alignment horizontal="right" vertical="top"/>
      <protection locked="0"/>
    </xf>
    <xf numFmtId="0" fontId="0" fillId="3" borderId="2" xfId="0" applyFill="1" applyBorder="1" applyProtection="1">
      <protection locked="0"/>
    </xf>
    <xf numFmtId="0" fontId="0" fillId="3" borderId="3" xfId="0" applyFill="1" applyBorder="1" applyProtection="1">
      <protection locked="0"/>
    </xf>
    <xf numFmtId="0" fontId="1" fillId="3" borderId="6" xfId="0" applyFont="1" applyFill="1" applyBorder="1" applyProtection="1">
      <protection locked="0"/>
    </xf>
    <xf numFmtId="0" fontId="0" fillId="3" borderId="7" xfId="0" applyFill="1" applyBorder="1" applyProtection="1">
      <protection locked="0"/>
    </xf>
    <xf numFmtId="0" fontId="1" fillId="3" borderId="8" xfId="0" applyFont="1" applyFill="1" applyBorder="1" applyProtection="1">
      <protection locked="0"/>
    </xf>
    <xf numFmtId="0" fontId="1" fillId="3" borderId="10" xfId="0" applyFont="1" applyFill="1" applyBorder="1" applyProtection="1">
      <protection locked="0"/>
    </xf>
    <xf numFmtId="0" fontId="0" fillId="4" borderId="11" xfId="0" applyFill="1" applyBorder="1" applyProtection="1">
      <protection locked="0"/>
    </xf>
    <xf numFmtId="0" fontId="0" fillId="3" borderId="0" xfId="0" applyFill="1" applyAlignment="1" applyProtection="1">
      <alignment wrapText="1"/>
    </xf>
    <xf numFmtId="0" fontId="0" fillId="3" borderId="0" xfId="0" applyFill="1" applyAlignment="1" applyProtection="1">
      <alignment wrapText="1"/>
      <protection locked="0"/>
    </xf>
    <xf numFmtId="0" fontId="0" fillId="3" borderId="4" xfId="0" applyFill="1" applyBorder="1"/>
    <xf numFmtId="0" fontId="0" fillId="3" borderId="6" xfId="0" applyFill="1" applyBorder="1"/>
    <xf numFmtId="0" fontId="9" fillId="5" borderId="12" xfId="0" applyFont="1" applyFill="1" applyBorder="1" applyAlignment="1">
      <alignment horizontal="center" vertical="center"/>
    </xf>
    <xf numFmtId="0" fontId="9" fillId="5" borderId="6" xfId="0" applyFont="1" applyFill="1" applyBorder="1" applyAlignment="1">
      <alignment horizontal="right" vertical="center"/>
    </xf>
    <xf numFmtId="0" fontId="3" fillId="0" borderId="0" xfId="0" applyFont="1" applyAlignment="1" applyProtection="1">
      <alignment vertical="center" wrapText="1" readingOrder="1"/>
      <protection locked="0"/>
    </xf>
    <xf numFmtId="0" fontId="3" fillId="0" borderId="0" xfId="0" applyFont="1" applyAlignment="1" applyProtection="1">
      <alignment vertical="center" readingOrder="1"/>
      <protection locked="0"/>
    </xf>
    <xf numFmtId="0" fontId="2" fillId="0" borderId="0" xfId="0" applyFont="1" applyAlignment="1" applyProtection="1">
      <protection locked="0"/>
    </xf>
    <xf numFmtId="0" fontId="3" fillId="0" borderId="0" xfId="0" applyFont="1" applyProtection="1">
      <protection locked="0"/>
    </xf>
    <xf numFmtId="0" fontId="3" fillId="0" borderId="1" xfId="0" applyFont="1" applyBorder="1" applyProtection="1">
      <protection locked="0"/>
    </xf>
    <xf numFmtId="0" fontId="4" fillId="0" borderId="0" xfId="0" applyFont="1" applyAlignment="1" applyProtection="1">
      <alignment horizontal="left" vertical="center"/>
      <protection locked="0"/>
    </xf>
    <xf numFmtId="0" fontId="1" fillId="5" borderId="0" xfId="0" applyFont="1" applyFill="1" applyAlignment="1" applyProtection="1">
      <alignment horizontal="center" vertical="center"/>
      <protection locked="0"/>
    </xf>
    <xf numFmtId="0" fontId="0" fillId="3" borderId="4" xfId="0" applyFill="1" applyBorder="1" applyAlignment="1">
      <alignment horizontal="center"/>
    </xf>
    <xf numFmtId="0" fontId="0" fillId="3" borderId="0" xfId="0" applyFill="1" applyBorder="1" applyAlignment="1">
      <alignment horizontal="center"/>
    </xf>
    <xf numFmtId="0" fontId="0" fillId="3" borderId="5" xfId="0" applyFill="1" applyBorder="1" applyAlignment="1">
      <alignment horizontal="center"/>
    </xf>
    <xf numFmtId="0" fontId="0" fillId="3" borderId="12" xfId="0" applyFill="1" applyBorder="1" applyAlignment="1">
      <alignment horizontal="center"/>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5" xfId="0" applyBorder="1" applyAlignment="1">
      <alignment wrapText="1"/>
    </xf>
    <xf numFmtId="9" fontId="10" fillId="5" borderId="7" xfId="1" applyFont="1" applyFill="1" applyBorder="1" applyAlignment="1">
      <alignment horizontal="left" wrapText="1"/>
    </xf>
    <xf numFmtId="0" fontId="0" fillId="0" borderId="0" xfId="0" applyAlignment="1" applyProtection="1">
      <alignment horizontal="left" vertical="top"/>
      <protection locked="0"/>
    </xf>
    <xf numFmtId="0" fontId="0" fillId="0" borderId="0" xfId="0" applyFill="1" applyBorder="1" applyAlignment="1">
      <alignment horizontal="center"/>
    </xf>
    <xf numFmtId="0" fontId="0" fillId="0" borderId="0" xfId="0" applyFill="1" applyBorder="1" applyAlignment="1" applyProtection="1">
      <alignment horizontal="left"/>
      <protection locked="0"/>
    </xf>
    <xf numFmtId="0" fontId="0" fillId="0" borderId="0" xfId="0" applyFill="1" applyBorder="1" applyProtection="1">
      <protection locked="0"/>
    </xf>
    <xf numFmtId="0" fontId="0" fillId="3" borderId="27" xfId="0" applyFill="1" applyBorder="1"/>
    <xf numFmtId="0" fontId="0" fillId="0" borderId="27" xfId="0" applyBorder="1"/>
    <xf numFmtId="0" fontId="0" fillId="2" borderId="27" xfId="0" applyFill="1" applyBorder="1"/>
    <xf numFmtId="0" fontId="11" fillId="0" borderId="27" xfId="0" applyFont="1" applyBorder="1"/>
    <xf numFmtId="0" fontId="0" fillId="3" borderId="27" xfId="0" applyFill="1" applyBorder="1" applyAlignment="1">
      <alignment wrapText="1"/>
    </xf>
    <xf numFmtId="0" fontId="19" fillId="0" borderId="27" xfId="2" applyFont="1" applyBorder="1" applyAlignment="1">
      <alignment vertical="center" wrapText="1"/>
    </xf>
    <xf numFmtId="0" fontId="12" fillId="0" borderId="27" xfId="2" applyBorder="1" applyAlignment="1">
      <alignment vertical="center" wrapText="1"/>
    </xf>
    <xf numFmtId="0" fontId="1" fillId="0" borderId="0" xfId="0" applyFont="1" applyAlignment="1" applyProtection="1">
      <protection locked="0"/>
    </xf>
    <xf numFmtId="0" fontId="0" fillId="10" borderId="14" xfId="0" applyFill="1" applyBorder="1"/>
    <xf numFmtId="0" fontId="0" fillId="10" borderId="4" xfId="0" applyFill="1" applyBorder="1" applyAlignment="1">
      <alignment horizontal="center"/>
    </xf>
    <xf numFmtId="0" fontId="0" fillId="10" borderId="0" xfId="0" applyFill="1" applyProtection="1">
      <protection locked="0"/>
    </xf>
    <xf numFmtId="0" fontId="0" fillId="10" borderId="5" xfId="0" applyFill="1" applyBorder="1" applyProtection="1">
      <protection locked="0"/>
    </xf>
    <xf numFmtId="0" fontId="0" fillId="10" borderId="7" xfId="0" applyFill="1" applyBorder="1" applyProtection="1">
      <protection locked="0"/>
    </xf>
    <xf numFmtId="0" fontId="0" fillId="10" borderId="6" xfId="0" applyFill="1" applyBorder="1" applyAlignment="1" applyProtection="1">
      <alignment horizontal="center"/>
      <protection locked="0"/>
    </xf>
    <xf numFmtId="0" fontId="0" fillId="10" borderId="7" xfId="0" applyFill="1" applyBorder="1" applyAlignment="1" applyProtection="1">
      <alignment horizontal="center"/>
      <protection locked="0"/>
    </xf>
    <xf numFmtId="0" fontId="0" fillId="10" borderId="8" xfId="0" applyFill="1" applyBorder="1" applyProtection="1">
      <protection locked="0"/>
    </xf>
    <xf numFmtId="0" fontId="0" fillId="10" borderId="10" xfId="0" applyFill="1" applyBorder="1" applyProtection="1">
      <protection locked="0"/>
    </xf>
    <xf numFmtId="0" fontId="0" fillId="10" borderId="5" xfId="0" applyFill="1" applyBorder="1" applyAlignment="1" applyProtection="1">
      <alignment horizontal="left"/>
      <protection locked="0"/>
    </xf>
    <xf numFmtId="2" fontId="0" fillId="10" borderId="5" xfId="0" applyNumberFormat="1" applyFill="1" applyBorder="1" applyAlignment="1" applyProtection="1">
      <alignment horizontal="left"/>
      <protection locked="0"/>
    </xf>
    <xf numFmtId="0" fontId="0" fillId="10" borderId="7" xfId="0" applyFill="1" applyBorder="1" applyAlignment="1" applyProtection="1">
      <alignment horizontal="left"/>
      <protection locked="0"/>
    </xf>
    <xf numFmtId="0" fontId="0" fillId="10" borderId="27" xfId="0" applyFill="1" applyBorder="1"/>
    <xf numFmtId="9" fontId="0" fillId="0" borderId="27" xfId="1" applyFont="1" applyBorder="1" applyAlignment="1">
      <alignment horizontal="center" vertical="center"/>
    </xf>
    <xf numFmtId="165" fontId="0" fillId="10" borderId="27" xfId="0" applyNumberFormat="1" applyFill="1" applyBorder="1"/>
    <xf numFmtId="165" fontId="0" fillId="0" borderId="27" xfId="3" applyNumberFormat="1" applyFont="1" applyBorder="1" applyAlignment="1">
      <alignment horizontal="center" vertical="center"/>
    </xf>
    <xf numFmtId="165" fontId="0" fillId="10" borderId="27" xfId="3" applyNumberFormat="1" applyFont="1" applyFill="1" applyBorder="1" applyAlignment="1">
      <alignment horizontal="center" vertical="center"/>
    </xf>
    <xf numFmtId="0" fontId="1" fillId="3" borderId="24" xfId="0" applyFont="1" applyFill="1" applyBorder="1" applyAlignment="1">
      <alignment horizontal="left"/>
    </xf>
    <xf numFmtId="0" fontId="1" fillId="3" borderId="25" xfId="0" applyFont="1" applyFill="1" applyBorder="1" applyAlignment="1">
      <alignment horizontal="left"/>
    </xf>
    <xf numFmtId="0" fontId="1" fillId="3" borderId="25" xfId="0" applyFont="1" applyFill="1" applyBorder="1" applyAlignment="1">
      <alignment horizontal="left" wrapText="1"/>
    </xf>
    <xf numFmtId="0" fontId="1" fillId="3" borderId="26" xfId="0" applyFont="1" applyFill="1" applyBorder="1" applyAlignment="1" applyProtection="1">
      <alignment horizontal="left"/>
      <protection locked="0"/>
    </xf>
    <xf numFmtId="0" fontId="0" fillId="3" borderId="17" xfId="0" applyFill="1" applyBorder="1" applyProtection="1">
      <protection locked="0"/>
    </xf>
    <xf numFmtId="0" fontId="9" fillId="5" borderId="2"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5" xfId="0" applyFont="1" applyFill="1" applyBorder="1" applyAlignment="1">
      <alignment horizontal="center" vertical="center"/>
    </xf>
    <xf numFmtId="0" fontId="0" fillId="9" borderId="27" xfId="2" applyFont="1" applyFill="1" applyBorder="1" applyAlignment="1">
      <alignment horizontal="left" vertical="center" wrapText="1"/>
    </xf>
    <xf numFmtId="0" fontId="12" fillId="9" borderId="27" xfId="2" applyFill="1" applyBorder="1" applyAlignment="1">
      <alignment horizontal="left" vertical="center" wrapText="1"/>
    </xf>
    <xf numFmtId="0" fontId="18" fillId="8" borderId="27" xfId="2" applyFont="1" applyFill="1" applyBorder="1" applyAlignment="1">
      <alignment horizontal="center" vertical="center" wrapText="1"/>
    </xf>
    <xf numFmtId="0" fontId="1" fillId="9" borderId="28" xfId="0" applyFont="1" applyFill="1" applyBorder="1" applyAlignment="1">
      <alignment horizontal="center" vertical="center" wrapText="1"/>
    </xf>
    <xf numFmtId="0" fontId="1" fillId="9" borderId="29" xfId="0" applyFont="1" applyFill="1" applyBorder="1" applyAlignment="1">
      <alignment horizontal="center" vertical="center" wrapText="1"/>
    </xf>
    <xf numFmtId="0" fontId="1" fillId="9" borderId="30" xfId="0" applyFont="1" applyFill="1" applyBorder="1" applyAlignment="1">
      <alignment horizontal="center" vertical="center" wrapText="1"/>
    </xf>
    <xf numFmtId="0" fontId="1" fillId="9" borderId="31" xfId="0" applyFont="1" applyFill="1" applyBorder="1" applyAlignment="1">
      <alignment horizontal="center" vertical="center" wrapText="1"/>
    </xf>
    <xf numFmtId="0" fontId="13" fillId="6" borderId="0" xfId="0" applyFont="1" applyFill="1" applyAlignment="1" applyProtection="1">
      <alignment horizontal="center"/>
      <protection locked="0"/>
    </xf>
    <xf numFmtId="0" fontId="0" fillId="10" borderId="0" xfId="0" applyFill="1" applyAlignment="1" applyProtection="1">
      <alignment horizontal="left" vertical="top" wrapText="1"/>
      <protection locked="0"/>
    </xf>
    <xf numFmtId="0" fontId="0" fillId="0" borderId="0" xfId="0" applyAlignment="1" applyProtection="1">
      <alignment horizontal="left" vertical="top" wrapText="1"/>
      <protection locked="0"/>
    </xf>
    <xf numFmtId="0" fontId="1" fillId="3" borderId="2"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8" xfId="0" applyFont="1" applyFill="1" applyBorder="1" applyAlignment="1" applyProtection="1">
      <alignment horizontal="center"/>
      <protection locked="0"/>
    </xf>
    <xf numFmtId="0" fontId="1" fillId="3" borderId="9" xfId="0" applyFont="1" applyFill="1" applyBorder="1" applyAlignment="1" applyProtection="1">
      <alignment horizontal="center"/>
      <protection locked="0"/>
    </xf>
    <xf numFmtId="0" fontId="1" fillId="3" borderId="10" xfId="0" applyFont="1" applyFill="1" applyBorder="1" applyAlignment="1" applyProtection="1">
      <alignment horizontal="center"/>
      <protection locked="0"/>
    </xf>
    <xf numFmtId="0" fontId="0" fillId="0" borderId="0" xfId="0" applyAlignment="1" applyProtection="1">
      <alignment horizontal="left" vertical="center" wrapText="1"/>
      <protection locked="0"/>
    </xf>
    <xf numFmtId="0" fontId="0" fillId="0" borderId="0" xfId="0" applyAlignment="1" applyProtection="1">
      <alignment horizontal="left" wrapText="1"/>
      <protection locked="0"/>
    </xf>
    <xf numFmtId="0" fontId="6" fillId="10" borderId="0" xfId="0" applyFont="1" applyFill="1" applyAlignment="1" applyProtection="1">
      <alignment horizontal="left" vertical="top" wrapText="1"/>
      <protection locked="0"/>
    </xf>
    <xf numFmtId="0" fontId="1" fillId="10" borderId="4" xfId="0" applyFont="1" applyFill="1" applyBorder="1" applyAlignment="1" applyProtection="1">
      <alignment horizontal="center" vertical="center"/>
      <protection locked="0"/>
    </xf>
    <xf numFmtId="0" fontId="1" fillId="10" borderId="0" xfId="0" applyFont="1" applyFill="1" applyBorder="1" applyAlignment="1" applyProtection="1">
      <alignment horizontal="center" vertical="center"/>
      <protection locked="0"/>
    </xf>
    <xf numFmtId="0" fontId="13" fillId="0" borderId="0" xfId="0" applyFont="1" applyAlignment="1" applyProtection="1">
      <alignment horizontal="center"/>
      <protection locked="0"/>
    </xf>
    <xf numFmtId="0" fontId="13" fillId="0" borderId="0" xfId="0" applyFont="1" applyAlignment="1" applyProtection="1">
      <alignment horizontal="left"/>
      <protection locked="0"/>
    </xf>
    <xf numFmtId="0" fontId="13" fillId="0" borderId="0" xfId="0" applyFont="1" applyAlignment="1" applyProtection="1">
      <alignment horizontal="left" vertical="top"/>
      <protection locked="0"/>
    </xf>
    <xf numFmtId="0" fontId="0" fillId="10" borderId="0" xfId="0" applyFont="1" applyFill="1" applyAlignment="1" applyProtection="1">
      <alignment horizontal="left" vertical="top" wrapText="1"/>
      <protection locked="0"/>
    </xf>
    <xf numFmtId="0" fontId="0" fillId="3" borderId="2" xfId="0" applyFill="1" applyBorder="1" applyAlignment="1">
      <alignment horizontal="center"/>
    </xf>
    <xf numFmtId="0" fontId="0" fillId="3" borderId="3"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24" xfId="0" applyFill="1" applyBorder="1" applyAlignment="1">
      <alignment horizontal="center"/>
    </xf>
    <xf numFmtId="0" fontId="0" fillId="3" borderId="25" xfId="0" applyFill="1" applyBorder="1" applyAlignment="1">
      <alignment horizontal="center"/>
    </xf>
    <xf numFmtId="0" fontId="0" fillId="3" borderId="26" xfId="0" applyFill="1" applyBorder="1" applyAlignment="1">
      <alignment horizontal="center"/>
    </xf>
    <xf numFmtId="0" fontId="0" fillId="0" borderId="0" xfId="0" applyBorder="1" applyAlignment="1" applyProtection="1">
      <alignment horizontal="left" vertical="center" wrapText="1"/>
      <protection locked="0"/>
    </xf>
    <xf numFmtId="0" fontId="17" fillId="7" borderId="4" xfId="0" applyFont="1" applyFill="1" applyBorder="1" applyAlignment="1">
      <alignment horizontal="center" vertical="center" wrapText="1"/>
    </xf>
    <xf numFmtId="0" fontId="17" fillId="7" borderId="0" xfId="0" applyFont="1" applyFill="1" applyAlignment="1">
      <alignment horizontal="center" vertical="center" wrapText="1"/>
    </xf>
    <xf numFmtId="0" fontId="0" fillId="0" borderId="0" xfId="0" applyBorder="1" applyAlignment="1" applyProtection="1">
      <alignment horizontal="left" vertical="top" wrapText="1"/>
      <protection locked="0"/>
    </xf>
    <xf numFmtId="0" fontId="0" fillId="3" borderId="17" xfId="0" applyFill="1" applyBorder="1" applyAlignment="1">
      <alignment horizontal="center"/>
    </xf>
    <xf numFmtId="0" fontId="1" fillId="3" borderId="21" xfId="0" applyFont="1" applyFill="1" applyBorder="1" applyAlignment="1">
      <alignment horizontal="center"/>
    </xf>
    <xf numFmtId="0" fontId="1" fillId="3" borderId="22" xfId="0" applyFont="1" applyFill="1" applyBorder="1" applyAlignment="1">
      <alignment horizontal="center"/>
    </xf>
    <xf numFmtId="0" fontId="1" fillId="3" borderId="23" xfId="0" applyFont="1" applyFill="1" applyBorder="1" applyAlignment="1">
      <alignment horizontal="center"/>
    </xf>
    <xf numFmtId="10" fontId="0" fillId="10" borderId="27" xfId="1" applyNumberFormat="1" applyFont="1" applyFill="1" applyBorder="1" applyAlignment="1">
      <alignment horizontal="center" vertical="center"/>
    </xf>
    <xf numFmtId="10" fontId="0" fillId="10" borderId="12" xfId="0" applyNumberFormat="1" applyFill="1" applyBorder="1" applyProtection="1">
      <protection locked="0"/>
    </xf>
    <xf numFmtId="9" fontId="0" fillId="10" borderId="7" xfId="1" applyFont="1" applyFill="1" applyBorder="1" applyProtection="1">
      <protection locked="0"/>
    </xf>
    <xf numFmtId="0" fontId="10" fillId="10" borderId="0" xfId="0" applyFont="1" applyFill="1" applyAlignment="1" applyProtection="1">
      <alignment horizontal="left" vertical="top" wrapText="1"/>
      <protection locked="0"/>
    </xf>
    <xf numFmtId="0" fontId="0" fillId="0" borderId="0" xfId="0" applyFill="1" applyBorder="1" applyAlignment="1"/>
    <xf numFmtId="10" fontId="0" fillId="0" borderId="0" xfId="0" applyNumberFormat="1" applyFill="1" applyBorder="1" applyAlignment="1"/>
    <xf numFmtId="0" fontId="0" fillId="0" borderId="12" xfId="0" applyFill="1" applyBorder="1" applyAlignment="1"/>
    <xf numFmtId="10" fontId="0" fillId="0" borderId="12" xfId="0" applyNumberFormat="1" applyFill="1" applyBorder="1" applyAlignment="1"/>
    <xf numFmtId="0" fontId="20" fillId="0" borderId="32" xfId="0" applyFont="1" applyFill="1" applyBorder="1" applyAlignment="1">
      <alignment horizontal="center"/>
    </xf>
  </cellXfs>
  <cellStyles count="4">
    <cellStyle name="Currency" xfId="3" builtinId="4"/>
    <cellStyle name="Hyperlink" xfId="2" builtinId="8"/>
    <cellStyle name="Normal" xfId="0" builtinId="0"/>
    <cellStyle name="Percent" xfId="1" builtinId="5"/>
  </cellStyles>
  <dxfs count="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EADCF4"/>
      <color rgb="FFDFC9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layout/>
      <c:overlay val="0"/>
    </c:title>
    <c:autoTitleDeleted val="0"/>
    <c:plotArea>
      <c:layout/>
      <c:barChart>
        <c:barDir val="col"/>
        <c:grouping val="clustered"/>
        <c:varyColors val="0"/>
        <c:ser>
          <c:idx val="0"/>
          <c:order val="0"/>
          <c:tx>
            <c:v>Frequency</c:v>
          </c:tx>
          <c:invertIfNegative val="0"/>
          <c:cat>
            <c:strRef>
              <c:f>'Part 2 Questions 4-6'!$F$33:$F$43</c:f>
              <c:strCache>
                <c:ptCount val="11"/>
                <c:pt idx="0">
                  <c:v>-29</c:v>
                </c:pt>
                <c:pt idx="1">
                  <c:v>-22.2</c:v>
                </c:pt>
                <c:pt idx="2">
                  <c:v>-15.4</c:v>
                </c:pt>
                <c:pt idx="3">
                  <c:v>-8.6</c:v>
                </c:pt>
                <c:pt idx="4">
                  <c:v>-1.8</c:v>
                </c:pt>
                <c:pt idx="5">
                  <c:v>5</c:v>
                </c:pt>
                <c:pt idx="6">
                  <c:v>11.8</c:v>
                </c:pt>
                <c:pt idx="7">
                  <c:v>18.6</c:v>
                </c:pt>
                <c:pt idx="8">
                  <c:v>25.4</c:v>
                </c:pt>
                <c:pt idx="9">
                  <c:v>32.2</c:v>
                </c:pt>
                <c:pt idx="10">
                  <c:v>More</c:v>
                </c:pt>
              </c:strCache>
            </c:strRef>
          </c:cat>
          <c:val>
            <c:numRef>
              <c:f>'Part 2 Questions 4-6'!$G$33:$G$43</c:f>
              <c:numCache>
                <c:formatCode>General</c:formatCode>
                <c:ptCount val="11"/>
                <c:pt idx="0">
                  <c:v>1</c:v>
                </c:pt>
                <c:pt idx="1">
                  <c:v>0</c:v>
                </c:pt>
                <c:pt idx="2">
                  <c:v>0</c:v>
                </c:pt>
                <c:pt idx="3">
                  <c:v>0</c:v>
                </c:pt>
                <c:pt idx="4">
                  <c:v>0</c:v>
                </c:pt>
                <c:pt idx="5">
                  <c:v>0</c:v>
                </c:pt>
                <c:pt idx="6">
                  <c:v>8</c:v>
                </c:pt>
                <c:pt idx="7">
                  <c:v>36</c:v>
                </c:pt>
                <c:pt idx="8">
                  <c:v>31</c:v>
                </c:pt>
                <c:pt idx="9">
                  <c:v>16</c:v>
                </c:pt>
                <c:pt idx="10">
                  <c:v>8</c:v>
                </c:pt>
              </c:numCache>
            </c:numRef>
          </c:val>
        </c:ser>
        <c:dLbls>
          <c:showLegendKey val="0"/>
          <c:showVal val="0"/>
          <c:showCatName val="0"/>
          <c:showSerName val="0"/>
          <c:showPercent val="0"/>
          <c:showBubbleSize val="0"/>
        </c:dLbls>
        <c:gapWidth val="150"/>
        <c:axId val="2070503984"/>
        <c:axId val="2070505072"/>
      </c:barChart>
      <c:lineChart>
        <c:grouping val="standard"/>
        <c:varyColors val="0"/>
        <c:ser>
          <c:idx val="1"/>
          <c:order val="1"/>
          <c:tx>
            <c:v>Cumulative %</c:v>
          </c:tx>
          <c:cat>
            <c:strRef>
              <c:f>'Part 2 Questions 4-6'!$F$33:$F$43</c:f>
              <c:strCache>
                <c:ptCount val="11"/>
                <c:pt idx="0">
                  <c:v>-29</c:v>
                </c:pt>
                <c:pt idx="1">
                  <c:v>-22.2</c:v>
                </c:pt>
                <c:pt idx="2">
                  <c:v>-15.4</c:v>
                </c:pt>
                <c:pt idx="3">
                  <c:v>-8.6</c:v>
                </c:pt>
                <c:pt idx="4">
                  <c:v>-1.8</c:v>
                </c:pt>
                <c:pt idx="5">
                  <c:v>5</c:v>
                </c:pt>
                <c:pt idx="6">
                  <c:v>11.8</c:v>
                </c:pt>
                <c:pt idx="7">
                  <c:v>18.6</c:v>
                </c:pt>
                <c:pt idx="8">
                  <c:v>25.4</c:v>
                </c:pt>
                <c:pt idx="9">
                  <c:v>32.2</c:v>
                </c:pt>
                <c:pt idx="10">
                  <c:v>More</c:v>
                </c:pt>
              </c:strCache>
            </c:strRef>
          </c:cat>
          <c:val>
            <c:numRef>
              <c:f>'Part 2 Questions 4-6'!$H$33:$H$43</c:f>
              <c:numCache>
                <c:formatCode>0.00%</c:formatCode>
                <c:ptCount val="11"/>
                <c:pt idx="0">
                  <c:v>0.01</c:v>
                </c:pt>
                <c:pt idx="1">
                  <c:v>0.01</c:v>
                </c:pt>
                <c:pt idx="2">
                  <c:v>0.01</c:v>
                </c:pt>
                <c:pt idx="3">
                  <c:v>0.01</c:v>
                </c:pt>
                <c:pt idx="4">
                  <c:v>0.01</c:v>
                </c:pt>
                <c:pt idx="5">
                  <c:v>0.01</c:v>
                </c:pt>
                <c:pt idx="6">
                  <c:v>0.09</c:v>
                </c:pt>
                <c:pt idx="7">
                  <c:v>0.45</c:v>
                </c:pt>
                <c:pt idx="8">
                  <c:v>0.76</c:v>
                </c:pt>
                <c:pt idx="9">
                  <c:v>0.92</c:v>
                </c:pt>
                <c:pt idx="10">
                  <c:v>1</c:v>
                </c:pt>
              </c:numCache>
            </c:numRef>
          </c:val>
          <c:smooth val="0"/>
        </c:ser>
        <c:dLbls>
          <c:showLegendKey val="0"/>
          <c:showVal val="0"/>
          <c:showCatName val="0"/>
          <c:showSerName val="0"/>
          <c:showPercent val="0"/>
          <c:showBubbleSize val="0"/>
        </c:dLbls>
        <c:marker val="1"/>
        <c:smooth val="0"/>
        <c:axId val="2070507792"/>
        <c:axId val="2070513232"/>
      </c:lineChart>
      <c:catAx>
        <c:axId val="2070503984"/>
        <c:scaling>
          <c:orientation val="minMax"/>
        </c:scaling>
        <c:delete val="0"/>
        <c:axPos val="b"/>
        <c:title>
          <c:tx>
            <c:rich>
              <a:bodyPr/>
              <a:lstStyle/>
              <a:p>
                <a:pPr>
                  <a:defRPr/>
                </a:pPr>
                <a:r>
                  <a:rPr lang="en-US"/>
                  <a:t>Bin</a:t>
                </a:r>
              </a:p>
            </c:rich>
          </c:tx>
          <c:layout/>
          <c:overlay val="0"/>
        </c:title>
        <c:numFmt formatCode="General" sourceLinked="1"/>
        <c:majorTickMark val="out"/>
        <c:minorTickMark val="none"/>
        <c:tickLblPos val="nextTo"/>
        <c:crossAx val="2070505072"/>
        <c:crosses val="autoZero"/>
        <c:auto val="1"/>
        <c:lblAlgn val="ctr"/>
        <c:lblOffset val="100"/>
        <c:noMultiLvlLbl val="0"/>
      </c:catAx>
      <c:valAx>
        <c:axId val="2070505072"/>
        <c:scaling>
          <c:orientation val="minMax"/>
        </c:scaling>
        <c:delete val="0"/>
        <c:axPos val="l"/>
        <c:title>
          <c:tx>
            <c:rich>
              <a:bodyPr/>
              <a:lstStyle/>
              <a:p>
                <a:pPr>
                  <a:defRPr/>
                </a:pPr>
                <a:r>
                  <a:rPr lang="en-US"/>
                  <a:t>Frequency</a:t>
                </a:r>
              </a:p>
            </c:rich>
          </c:tx>
          <c:layout/>
          <c:overlay val="0"/>
        </c:title>
        <c:numFmt formatCode="General" sourceLinked="1"/>
        <c:majorTickMark val="out"/>
        <c:minorTickMark val="none"/>
        <c:tickLblPos val="nextTo"/>
        <c:crossAx val="2070503984"/>
        <c:crosses val="autoZero"/>
        <c:crossBetween val="between"/>
      </c:valAx>
      <c:valAx>
        <c:axId val="2070513232"/>
        <c:scaling>
          <c:orientation val="minMax"/>
        </c:scaling>
        <c:delete val="0"/>
        <c:axPos val="r"/>
        <c:numFmt formatCode="0.00%" sourceLinked="1"/>
        <c:majorTickMark val="out"/>
        <c:minorTickMark val="none"/>
        <c:tickLblPos val="nextTo"/>
        <c:crossAx val="2070507792"/>
        <c:crosses val="max"/>
        <c:crossBetween val="between"/>
      </c:valAx>
      <c:catAx>
        <c:axId val="2070507792"/>
        <c:scaling>
          <c:orientation val="minMax"/>
        </c:scaling>
        <c:delete val="1"/>
        <c:axPos val="b"/>
        <c:numFmt formatCode="General" sourceLinked="1"/>
        <c:majorTickMark val="out"/>
        <c:minorTickMark val="none"/>
        <c:tickLblPos val="nextTo"/>
        <c:crossAx val="2070513232"/>
        <c:auto val="1"/>
        <c:lblAlgn val="ctr"/>
        <c:lblOffset val="100"/>
        <c:noMultiLvlLbl val="0"/>
      </c:cat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485775</xdr:colOff>
      <xdr:row>43</xdr:row>
      <xdr:rowOff>123825</xdr:rowOff>
    </xdr:from>
    <xdr:to>
      <xdr:col>9</xdr:col>
      <xdr:colOff>247650</xdr:colOff>
      <xdr:row>53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data.bls.gov/cgi-bin/surveymost?cu"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topLeftCell="A2" zoomScaleNormal="100" workbookViewId="0">
      <selection activeCell="C4" sqref="C4"/>
    </sheetView>
  </sheetViews>
  <sheetFormatPr defaultRowHeight="15" x14ac:dyDescent="0.25"/>
  <cols>
    <col min="1" max="1" width="41.7109375" customWidth="1"/>
    <col min="2" max="2" width="17.42578125" customWidth="1"/>
    <col min="3" max="3" width="14.42578125" customWidth="1"/>
    <col min="4" max="4" width="53.28515625" customWidth="1"/>
  </cols>
  <sheetData>
    <row r="1" spans="1:4" ht="15.75" x14ac:dyDescent="0.25">
      <c r="A1" s="99" t="s">
        <v>35</v>
      </c>
      <c r="B1" s="100"/>
      <c r="C1" s="100"/>
      <c r="D1" s="101"/>
    </row>
    <row r="2" spans="1:4" ht="15.75" x14ac:dyDescent="0.25">
      <c r="A2" s="14" t="s">
        <v>57</v>
      </c>
      <c r="B2" s="15"/>
      <c r="C2" s="15"/>
      <c r="D2" s="16"/>
    </row>
    <row r="3" spans="1:4" ht="16.5" thickBot="1" x14ac:dyDescent="0.3">
      <c r="A3" s="17"/>
      <c r="B3" s="18" t="s">
        <v>36</v>
      </c>
      <c r="C3" s="18" t="s">
        <v>37</v>
      </c>
      <c r="D3" s="19" t="s">
        <v>38</v>
      </c>
    </row>
    <row r="4" spans="1:4" ht="15.75" x14ac:dyDescent="0.25">
      <c r="A4" s="20" t="s">
        <v>39</v>
      </c>
      <c r="B4" s="21">
        <v>10</v>
      </c>
      <c r="C4" s="22"/>
      <c r="D4" s="60"/>
    </row>
    <row r="5" spans="1:4" ht="15.75" x14ac:dyDescent="0.25">
      <c r="A5" s="20" t="s">
        <v>40</v>
      </c>
      <c r="B5" s="21">
        <v>10</v>
      </c>
      <c r="C5" s="22"/>
      <c r="D5" s="61"/>
    </row>
    <row r="6" spans="1:4" ht="16.5" thickBot="1" x14ac:dyDescent="0.3">
      <c r="A6" s="23" t="s">
        <v>41</v>
      </c>
      <c r="B6" s="24">
        <v>20</v>
      </c>
      <c r="C6" s="25">
        <f>SUM(C4:C5)</f>
        <v>0</v>
      </c>
      <c r="D6" s="26"/>
    </row>
    <row r="7" spans="1:4" ht="15.75" x14ac:dyDescent="0.25">
      <c r="A7" s="102" t="s">
        <v>42</v>
      </c>
      <c r="B7" s="103"/>
      <c r="C7" s="103"/>
      <c r="D7" s="104"/>
    </row>
    <row r="8" spans="1:4" ht="15.75" x14ac:dyDescent="0.25">
      <c r="A8" s="14" t="s">
        <v>57</v>
      </c>
      <c r="B8" s="15"/>
      <c r="C8" s="15"/>
      <c r="D8" s="16"/>
    </row>
    <row r="9" spans="1:4" ht="16.5" thickBot="1" x14ac:dyDescent="0.3">
      <c r="A9" s="17"/>
      <c r="B9" s="18" t="s">
        <v>36</v>
      </c>
      <c r="C9" s="18" t="s">
        <v>37</v>
      </c>
      <c r="D9" s="19" t="s">
        <v>38</v>
      </c>
    </row>
    <row r="10" spans="1:4" ht="15.75" x14ac:dyDescent="0.25">
      <c r="A10" s="20" t="s">
        <v>52</v>
      </c>
      <c r="B10" s="21">
        <v>16</v>
      </c>
      <c r="C10" s="22"/>
      <c r="D10" s="60"/>
    </row>
    <row r="11" spans="1:4" ht="15.75" x14ac:dyDescent="0.25">
      <c r="A11" s="20" t="s">
        <v>53</v>
      </c>
      <c r="B11" s="21">
        <v>14</v>
      </c>
      <c r="C11" s="22"/>
      <c r="D11" s="61"/>
    </row>
    <row r="12" spans="1:4" ht="15.75" x14ac:dyDescent="0.25">
      <c r="A12" s="20" t="s">
        <v>45</v>
      </c>
      <c r="B12" s="21">
        <v>10</v>
      </c>
      <c r="C12" s="22"/>
      <c r="D12" s="61"/>
    </row>
    <row r="13" spans="1:4" ht="15.75" x14ac:dyDescent="0.25">
      <c r="A13" s="20" t="s">
        <v>54</v>
      </c>
      <c r="B13" s="21">
        <v>10</v>
      </c>
      <c r="C13" s="22"/>
      <c r="D13" s="61"/>
    </row>
    <row r="14" spans="1:4" ht="15.75" x14ac:dyDescent="0.25">
      <c r="A14" s="20" t="s">
        <v>43</v>
      </c>
      <c r="B14" s="21">
        <v>5</v>
      </c>
      <c r="C14" s="22"/>
      <c r="D14" s="61"/>
    </row>
    <row r="15" spans="1:4" ht="15.75" x14ac:dyDescent="0.25">
      <c r="A15" s="20" t="s">
        <v>44</v>
      </c>
      <c r="B15" s="21">
        <v>5</v>
      </c>
      <c r="C15" s="22"/>
      <c r="D15" s="61"/>
    </row>
    <row r="16" spans="1:4" ht="15.75" x14ac:dyDescent="0.25">
      <c r="A16" s="30" t="s">
        <v>56</v>
      </c>
      <c r="B16" s="31">
        <v>5</v>
      </c>
      <c r="C16" s="22"/>
      <c r="D16" s="61"/>
    </row>
    <row r="17" spans="1:4" ht="15.75" x14ac:dyDescent="0.25">
      <c r="A17" s="20" t="s">
        <v>55</v>
      </c>
      <c r="B17" s="21">
        <v>10</v>
      </c>
      <c r="C17" s="22"/>
      <c r="D17" s="61"/>
    </row>
    <row r="18" spans="1:4" ht="15.75" x14ac:dyDescent="0.25">
      <c r="A18" s="20" t="s">
        <v>46</v>
      </c>
      <c r="B18" s="21">
        <v>5</v>
      </c>
      <c r="C18" s="22"/>
      <c r="D18" s="61"/>
    </row>
    <row r="19" spans="1:4" ht="15.75" x14ac:dyDescent="0.25">
      <c r="A19" s="20" t="s">
        <v>47</v>
      </c>
      <c r="B19" s="21">
        <v>5</v>
      </c>
      <c r="C19" s="22"/>
      <c r="D19" s="61"/>
    </row>
    <row r="20" spans="1:4" ht="15.75" x14ac:dyDescent="0.25">
      <c r="A20" s="20" t="s">
        <v>48</v>
      </c>
      <c r="B20" s="21">
        <v>10</v>
      </c>
      <c r="C20" s="22"/>
      <c r="D20" s="61"/>
    </row>
    <row r="21" spans="1:4" ht="16.5" thickBot="1" x14ac:dyDescent="0.3">
      <c r="A21" s="20" t="s">
        <v>49</v>
      </c>
      <c r="B21" s="21">
        <v>10</v>
      </c>
      <c r="C21" s="22"/>
      <c r="D21" s="62"/>
    </row>
    <row r="22" spans="1:4" ht="15.75" x14ac:dyDescent="0.25">
      <c r="A22" s="27" t="s">
        <v>50</v>
      </c>
      <c r="B22" s="28">
        <v>105</v>
      </c>
      <c r="C22" s="29">
        <f>SUM(C10:C21)</f>
        <v>0</v>
      </c>
      <c r="D22" s="63"/>
    </row>
    <row r="23" spans="1:4" ht="16.5" thickBot="1" x14ac:dyDescent="0.3">
      <c r="A23" s="48" t="s">
        <v>51</v>
      </c>
      <c r="B23" s="47">
        <v>125</v>
      </c>
      <c r="C23" s="47">
        <f>C6+C22</f>
        <v>0</v>
      </c>
      <c r="D23" s="64">
        <f>C23/B23</f>
        <v>0</v>
      </c>
    </row>
  </sheetData>
  <mergeCells count="2">
    <mergeCell ref="A1:D1"/>
    <mergeCell ref="A7:D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opLeftCell="A2" zoomScale="85" zoomScaleNormal="85" workbookViewId="0">
      <selection activeCell="C19" sqref="C19"/>
    </sheetView>
  </sheetViews>
  <sheetFormatPr defaultColWidth="9.140625" defaultRowHeight="15" x14ac:dyDescent="0.25"/>
  <cols>
    <col min="1" max="1" width="37" style="70" bestFit="1" customWidth="1"/>
    <col min="2" max="16384" width="9.140625" style="70"/>
  </cols>
  <sheetData>
    <row r="1" spans="1:11" x14ac:dyDescent="0.25">
      <c r="A1" s="69" t="s">
        <v>58</v>
      </c>
    </row>
    <row r="2" spans="1:11" x14ac:dyDescent="0.25">
      <c r="A2" s="71" t="s">
        <v>21</v>
      </c>
      <c r="E2" s="72"/>
    </row>
    <row r="3" spans="1:11" ht="15" customHeight="1" x14ac:dyDescent="0.25"/>
    <row r="4" spans="1:11" x14ac:dyDescent="0.25">
      <c r="E4" s="105" t="s">
        <v>91</v>
      </c>
      <c r="F4" s="106"/>
      <c r="G4" s="106"/>
      <c r="H4" s="106"/>
      <c r="I4" s="106"/>
      <c r="J4" s="106"/>
      <c r="K4" s="106"/>
    </row>
    <row r="5" spans="1:11" x14ac:dyDescent="0.25">
      <c r="B5" s="70" t="s">
        <v>22</v>
      </c>
      <c r="C5" s="70" t="s">
        <v>23</v>
      </c>
      <c r="D5" s="70" t="s">
        <v>24</v>
      </c>
      <c r="E5" s="106"/>
      <c r="F5" s="106"/>
      <c r="G5" s="106"/>
      <c r="H5" s="106"/>
      <c r="I5" s="106"/>
      <c r="J5" s="106"/>
      <c r="K5" s="106"/>
    </row>
    <row r="6" spans="1:11" x14ac:dyDescent="0.25">
      <c r="A6" s="69" t="s">
        <v>25</v>
      </c>
      <c r="B6" s="89" t="s">
        <v>95</v>
      </c>
      <c r="C6" s="89">
        <v>2014</v>
      </c>
      <c r="D6">
        <v>238.03100000000001</v>
      </c>
      <c r="E6" s="106"/>
      <c r="F6" s="106"/>
      <c r="G6" s="106"/>
      <c r="H6" s="106"/>
      <c r="I6" s="106"/>
      <c r="J6" s="106"/>
      <c r="K6" s="106"/>
    </row>
    <row r="7" spans="1:11" x14ac:dyDescent="0.25">
      <c r="A7" s="69" t="s">
        <v>26</v>
      </c>
      <c r="B7" s="89" t="s">
        <v>95</v>
      </c>
      <c r="C7" s="89">
        <v>2019</v>
      </c>
      <c r="D7">
        <v>256.75900000000001</v>
      </c>
      <c r="E7" s="106"/>
      <c r="F7" s="106"/>
      <c r="G7" s="106"/>
      <c r="H7" s="106"/>
      <c r="I7" s="106"/>
      <c r="J7" s="106"/>
      <c r="K7" s="106"/>
    </row>
    <row r="8" spans="1:11" x14ac:dyDescent="0.25">
      <c r="E8" s="106"/>
      <c r="F8" s="106"/>
      <c r="G8" s="106"/>
      <c r="H8" s="106"/>
      <c r="I8" s="106"/>
      <c r="J8" s="106"/>
      <c r="K8" s="106"/>
    </row>
    <row r="9" spans="1:11" ht="30" x14ac:dyDescent="0.25">
      <c r="A9" s="73" t="s">
        <v>85</v>
      </c>
      <c r="C9" s="90"/>
      <c r="D9" s="147">
        <f>((D7-D6)/D6)</f>
        <v>7.86788275476724E-2</v>
      </c>
      <c r="E9" s="106"/>
      <c r="F9" s="106"/>
      <c r="G9" s="106"/>
      <c r="H9" s="106"/>
      <c r="I9" s="106"/>
      <c r="J9" s="106"/>
      <c r="K9" s="106"/>
    </row>
    <row r="10" spans="1:11" ht="30" x14ac:dyDescent="0.25">
      <c r="A10" s="73" t="s">
        <v>83</v>
      </c>
      <c r="C10" s="92"/>
      <c r="D10" s="93">
        <f>1+(1*D9)</f>
        <v>1.0786788275476724</v>
      </c>
      <c r="E10" s="106"/>
      <c r="F10" s="106"/>
      <c r="G10" s="106"/>
      <c r="H10" s="106"/>
      <c r="I10" s="106"/>
      <c r="J10" s="106"/>
      <c r="K10" s="106"/>
    </row>
    <row r="11" spans="1:11" x14ac:dyDescent="0.25">
      <c r="A11" s="69" t="s">
        <v>87</v>
      </c>
      <c r="D11" s="91">
        <v>1.08</v>
      </c>
      <c r="E11" s="106"/>
      <c r="F11" s="106"/>
      <c r="G11" s="106"/>
      <c r="H11" s="106"/>
      <c r="I11" s="106"/>
      <c r="J11" s="106"/>
      <c r="K11" s="106"/>
    </row>
    <row r="12" spans="1:11" ht="15.75" x14ac:dyDescent="0.25">
      <c r="A12" s="69" t="s">
        <v>27</v>
      </c>
      <c r="D12" s="91">
        <f>(1+D9)*D11</f>
        <v>1.1649731337514864</v>
      </c>
      <c r="F12" s="107" t="s">
        <v>81</v>
      </c>
      <c r="G12" s="107"/>
      <c r="H12" s="74"/>
      <c r="I12" s="75"/>
      <c r="J12" s="75"/>
      <c r="K12" s="75"/>
    </row>
    <row r="13" spans="1:11" x14ac:dyDescent="0.25">
      <c r="C13" s="108" t="s">
        <v>84</v>
      </c>
      <c r="D13" s="109"/>
    </row>
    <row r="14" spans="1:11" x14ac:dyDescent="0.25">
      <c r="C14" s="110"/>
      <c r="D14" s="111"/>
    </row>
  </sheetData>
  <mergeCells count="3">
    <mergeCell ref="E4:K11"/>
    <mergeCell ref="F12:G12"/>
    <mergeCell ref="C13:D14"/>
  </mergeCells>
  <conditionalFormatting sqref="D9:D12 B6:C7">
    <cfRule type="expression" dxfId="3" priority="1">
      <formula>OR(ISBLANK(B6),B6="formula",B6="number")</formula>
    </cfRule>
  </conditionalFormatting>
  <dataValidations count="2">
    <dataValidation type="custom" allowBlank="1" showInputMessage="1" showErrorMessage="1" error="A correct Excel formula must be used here." prompt="A formula must be used." sqref="D9:D10 D12">
      <formula1>OR(_xlfn.ISFORMULA(D9),D9="formula")</formula1>
    </dataValidation>
    <dataValidation allowBlank="1" showInputMessage="1" showErrorMessage="1" prompt="This should be the total cost of your vacation from Major Assignment 1." sqref="D11"/>
  </dataValidations>
  <hyperlinks>
    <hyperlink ref="F12:G12" r:id="rId1" display="CPI Data Link"/>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102"/>
  <sheetViews>
    <sheetView topLeftCell="C19" zoomScale="91" zoomScaleNormal="115" workbookViewId="0">
      <selection activeCell="L23" sqref="L23:T27"/>
    </sheetView>
  </sheetViews>
  <sheetFormatPr defaultColWidth="8.85546875" defaultRowHeight="15" x14ac:dyDescent="0.25"/>
  <cols>
    <col min="1" max="1" width="1.7109375" style="13" customWidth="1"/>
    <col min="2" max="2" width="11.140625" style="13" customWidth="1"/>
    <col min="3" max="3" width="11.85546875" style="13" customWidth="1"/>
    <col min="4" max="4" width="8.85546875" style="1" customWidth="1"/>
    <col min="5" max="5" width="21.7109375" style="1" customWidth="1"/>
    <col min="6" max="6" width="16" style="1" bestFit="1" customWidth="1"/>
    <col min="7" max="7" width="22.28515625" style="1" customWidth="1"/>
    <col min="8" max="8" width="16" style="1" bestFit="1" customWidth="1"/>
    <col min="9" max="26" width="8.85546875" style="1"/>
    <col min="27" max="30" width="8.85546875" style="52" customWidth="1"/>
    <col min="31" max="32" width="12.140625" style="52" customWidth="1"/>
    <col min="33" max="35" width="8.85546875" style="11"/>
    <col min="36" max="16384" width="8.85546875" style="1"/>
  </cols>
  <sheetData>
    <row r="1" spans="2:32" ht="98.25" customHeight="1" thickBot="1" x14ac:dyDescent="0.3">
      <c r="B1" s="43" t="s">
        <v>10</v>
      </c>
      <c r="C1" s="43" t="s">
        <v>11</v>
      </c>
      <c r="E1" s="32" t="s">
        <v>12</v>
      </c>
      <c r="F1" s="55" t="s">
        <v>60</v>
      </c>
      <c r="L1" s="122" t="s">
        <v>67</v>
      </c>
      <c r="M1" s="122"/>
      <c r="N1" s="122"/>
      <c r="O1" s="122"/>
      <c r="P1" s="122"/>
      <c r="Q1" s="122"/>
      <c r="R1" s="122"/>
      <c r="S1" s="122"/>
      <c r="T1" s="122"/>
      <c r="AA1" s="49" t="s">
        <v>7</v>
      </c>
      <c r="AB1" s="49" t="s">
        <v>8</v>
      </c>
      <c r="AC1" s="49" t="s">
        <v>0</v>
      </c>
      <c r="AD1" s="50" t="s">
        <v>9</v>
      </c>
      <c r="AE1" s="50"/>
      <c r="AF1" s="50"/>
    </row>
    <row r="2" spans="2:32" ht="15.75" thickBot="1" x14ac:dyDescent="0.3">
      <c r="B2" s="13">
        <f>IF(LEN(F1)=0,0,IF(VLOOKUP($AC3,$AD$3:$AF$102,2)*COUNTA($F$1)=0,56,VLOOKUP($AC3,$AD$3:$AF$102,2)*COUNTA($F$1)))</f>
        <v>23</v>
      </c>
      <c r="C2" s="13">
        <f>IF(VLOOKUP($AC3,$AD$3:$AF$102,3)*COUNTA($F$1)=0,VLOOKUP(1,$AD$3:$AF$102,3)*COUNTA($F$1),VLOOKUP($AC3,$AD$3:$AF$102,3)*COUNTA($F$1))</f>
        <v>52</v>
      </c>
      <c r="E2" s="117" t="s">
        <v>1</v>
      </c>
      <c r="F2" s="118"/>
      <c r="G2" s="115" t="s">
        <v>2</v>
      </c>
      <c r="H2" s="116"/>
      <c r="L2" s="122"/>
      <c r="M2" s="122"/>
      <c r="N2" s="122"/>
      <c r="O2" s="122"/>
      <c r="P2" s="122"/>
      <c r="Q2" s="122"/>
      <c r="R2" s="122"/>
      <c r="S2" s="122"/>
      <c r="T2" s="122"/>
      <c r="AA2" s="51"/>
      <c r="AB2" s="51"/>
      <c r="AD2" s="53">
        <f>MAX(0,LEN(F1))</f>
        <v>8</v>
      </c>
    </row>
    <row r="3" spans="2:32" x14ac:dyDescent="0.25">
      <c r="B3" s="13">
        <f t="shared" ref="B3:B34" si="0">VLOOKUP($AC4,$AD$3:$AF$102,2)*COUNTA($F$1)</f>
        <v>21</v>
      </c>
      <c r="C3" s="13">
        <f t="shared" ref="C3:C34" si="1">VLOOKUP($AC4,$AD$3:$AF$102,3)*COUNTA($F$1)</f>
        <v>3</v>
      </c>
      <c r="E3" s="33" t="s">
        <v>3</v>
      </c>
      <c r="F3" s="86">
        <f>MIN(before)</f>
        <v>21</v>
      </c>
      <c r="G3" s="33" t="s">
        <v>3</v>
      </c>
      <c r="H3" s="86">
        <f>MIN(after)</f>
        <v>0</v>
      </c>
      <c r="I3" s="125" t="s">
        <v>82</v>
      </c>
      <c r="J3" s="126"/>
      <c r="K3" s="76"/>
      <c r="S3" s="52"/>
      <c r="AA3" s="52">
        <v>78</v>
      </c>
      <c r="AB3" s="52">
        <v>67</v>
      </c>
      <c r="AC3" s="52">
        <f t="shared" ref="AC3:AC34" si="2">MOD(MOD(AD$2*AD3,1109),100)+1</f>
        <v>9</v>
      </c>
      <c r="AD3" s="52">
        <v>1</v>
      </c>
      <c r="AE3" s="54">
        <f t="shared" ref="AE3:AE34" si="3">MAX(0,AA3-15)</f>
        <v>63</v>
      </c>
      <c r="AF3" s="54">
        <f t="shared" ref="AF3:AF34" si="4">MAX(0,AB3-15)</f>
        <v>52</v>
      </c>
    </row>
    <row r="4" spans="2:32" ht="15" customHeight="1" x14ac:dyDescent="0.25">
      <c r="B4" s="13">
        <f t="shared" si="0"/>
        <v>64</v>
      </c>
      <c r="C4" s="13">
        <f t="shared" si="1"/>
        <v>35</v>
      </c>
      <c r="E4" s="33" t="s">
        <v>4</v>
      </c>
      <c r="F4" s="86">
        <f>MAX(before)</f>
        <v>73</v>
      </c>
      <c r="G4" s="33" t="s">
        <v>4</v>
      </c>
      <c r="H4" s="86">
        <f>MAX(after)</f>
        <v>52</v>
      </c>
      <c r="I4" s="125"/>
      <c r="J4" s="126"/>
      <c r="K4" s="76"/>
      <c r="L4" s="123" t="s">
        <v>74</v>
      </c>
      <c r="M4" s="123"/>
      <c r="N4" s="123"/>
      <c r="O4" s="123"/>
      <c r="P4" s="123"/>
      <c r="Q4" s="123"/>
      <c r="R4" s="123"/>
      <c r="S4" s="123"/>
      <c r="T4" s="123"/>
      <c r="AA4" s="52">
        <v>19</v>
      </c>
      <c r="AB4" s="52">
        <v>4</v>
      </c>
      <c r="AC4" s="52">
        <f t="shared" si="2"/>
        <v>17</v>
      </c>
      <c r="AD4" s="52">
        <v>2</v>
      </c>
      <c r="AE4" s="54">
        <f t="shared" si="3"/>
        <v>4</v>
      </c>
      <c r="AF4" s="54">
        <f t="shared" si="4"/>
        <v>0</v>
      </c>
    </row>
    <row r="5" spans="2:32" x14ac:dyDescent="0.25">
      <c r="B5" s="13">
        <f t="shared" si="0"/>
        <v>54</v>
      </c>
      <c r="C5" s="13">
        <f t="shared" si="1"/>
        <v>44</v>
      </c>
      <c r="E5" s="33" t="s">
        <v>5</v>
      </c>
      <c r="F5" s="87">
        <f>AVERAGE(before)</f>
        <v>54.28</v>
      </c>
      <c r="G5" s="33" t="s">
        <v>5</v>
      </c>
      <c r="H5" s="87">
        <f>AVERAGE(after)</f>
        <v>33.479999999999997</v>
      </c>
      <c r="I5" s="125"/>
      <c r="J5" s="126"/>
      <c r="K5" s="76"/>
      <c r="L5" s="123"/>
      <c r="M5" s="123"/>
      <c r="N5" s="123"/>
      <c r="O5" s="123"/>
      <c r="P5" s="123"/>
      <c r="Q5" s="123"/>
      <c r="R5" s="123"/>
      <c r="S5" s="123"/>
      <c r="T5" s="123"/>
      <c r="AA5" s="52">
        <v>32</v>
      </c>
      <c r="AB5" s="52">
        <v>23</v>
      </c>
      <c r="AC5" s="52">
        <f t="shared" si="2"/>
        <v>25</v>
      </c>
      <c r="AD5" s="52">
        <v>3</v>
      </c>
      <c r="AE5" s="54">
        <f t="shared" si="3"/>
        <v>17</v>
      </c>
      <c r="AF5" s="54">
        <f t="shared" si="4"/>
        <v>8</v>
      </c>
    </row>
    <row r="6" spans="2:32" x14ac:dyDescent="0.25">
      <c r="B6" s="13">
        <f t="shared" si="0"/>
        <v>72</v>
      </c>
      <c r="C6" s="13">
        <f t="shared" si="1"/>
        <v>49</v>
      </c>
      <c r="E6" s="33" t="s">
        <v>6</v>
      </c>
      <c r="F6" s="87">
        <f>_xlfn.STDEV.S(before)</f>
        <v>13.551309154394623</v>
      </c>
      <c r="G6" s="35" t="s">
        <v>6</v>
      </c>
      <c r="H6" s="87">
        <f>_xlfn.STDEV.S(after)</f>
        <v>15.038321419331053</v>
      </c>
      <c r="I6" s="125"/>
      <c r="J6" s="126"/>
      <c r="L6" s="123"/>
      <c r="M6" s="123"/>
      <c r="N6" s="123"/>
      <c r="O6" s="123"/>
      <c r="P6" s="123"/>
      <c r="Q6" s="123"/>
      <c r="R6" s="123"/>
      <c r="S6" s="123"/>
      <c r="T6" s="123"/>
      <c r="AA6" s="52">
        <v>125</v>
      </c>
      <c r="AB6" s="52">
        <v>110</v>
      </c>
      <c r="AC6" s="52">
        <f t="shared" si="2"/>
        <v>33</v>
      </c>
      <c r="AD6" s="52">
        <v>4</v>
      </c>
      <c r="AE6" s="54">
        <f t="shared" si="3"/>
        <v>110</v>
      </c>
      <c r="AF6" s="54">
        <f t="shared" si="4"/>
        <v>95</v>
      </c>
    </row>
    <row r="7" spans="2:32" x14ac:dyDescent="0.25">
      <c r="B7" s="13">
        <f t="shared" si="0"/>
        <v>50</v>
      </c>
      <c r="C7" s="13">
        <f t="shared" si="1"/>
        <v>35</v>
      </c>
      <c r="E7" s="33" t="s">
        <v>71</v>
      </c>
      <c r="F7" s="87">
        <f>COUNT(before)</f>
        <v>100</v>
      </c>
      <c r="G7" s="33" t="s">
        <v>71</v>
      </c>
      <c r="H7" s="87">
        <f>COUNT(after)</f>
        <v>100</v>
      </c>
      <c r="L7" s="123"/>
      <c r="M7" s="123"/>
      <c r="N7" s="123"/>
      <c r="O7" s="123"/>
      <c r="P7" s="123"/>
      <c r="Q7" s="123"/>
      <c r="R7" s="123"/>
      <c r="S7" s="123"/>
      <c r="T7" s="123"/>
      <c r="AA7" s="52">
        <v>53</v>
      </c>
      <c r="AB7" s="52">
        <v>41</v>
      </c>
      <c r="AC7" s="52">
        <f t="shared" si="2"/>
        <v>41</v>
      </c>
      <c r="AD7" s="52">
        <v>5</v>
      </c>
      <c r="AE7" s="54">
        <f t="shared" si="3"/>
        <v>38</v>
      </c>
      <c r="AF7" s="54">
        <f t="shared" si="4"/>
        <v>26</v>
      </c>
    </row>
    <row r="8" spans="2:32" ht="15.75" thickBot="1" x14ac:dyDescent="0.3">
      <c r="B8" s="13">
        <f t="shared" si="0"/>
        <v>52</v>
      </c>
      <c r="C8" s="13">
        <f t="shared" si="1"/>
        <v>38</v>
      </c>
      <c r="E8" s="34" t="s">
        <v>68</v>
      </c>
      <c r="F8" s="88">
        <f>COUNTIF(before,0)</f>
        <v>0</v>
      </c>
      <c r="G8" s="34" t="s">
        <v>68</v>
      </c>
      <c r="H8" s="88">
        <f>COUNTIF(after,0)</f>
        <v>7</v>
      </c>
      <c r="L8" s="123"/>
      <c r="M8" s="123"/>
      <c r="N8" s="123"/>
      <c r="O8" s="123"/>
      <c r="P8" s="123"/>
      <c r="Q8" s="123"/>
      <c r="R8" s="123"/>
      <c r="S8" s="123"/>
      <c r="T8" s="123"/>
      <c r="AA8" s="52">
        <v>68</v>
      </c>
      <c r="AB8" s="52">
        <v>42</v>
      </c>
      <c r="AC8" s="52">
        <f t="shared" si="2"/>
        <v>49</v>
      </c>
      <c r="AD8" s="52">
        <v>6</v>
      </c>
      <c r="AE8" s="54">
        <f t="shared" si="3"/>
        <v>53</v>
      </c>
      <c r="AF8" s="54">
        <f t="shared" si="4"/>
        <v>27</v>
      </c>
    </row>
    <row r="9" spans="2:32" ht="15.75" thickBot="1" x14ac:dyDescent="0.3">
      <c r="B9" s="13">
        <f t="shared" si="0"/>
        <v>49</v>
      </c>
      <c r="C9" s="13">
        <f t="shared" si="1"/>
        <v>10</v>
      </c>
      <c r="L9" s="123"/>
      <c r="M9" s="123"/>
      <c r="N9" s="123"/>
      <c r="O9" s="123"/>
      <c r="P9" s="123"/>
      <c r="Q9" s="123"/>
      <c r="R9" s="123"/>
      <c r="S9" s="123"/>
      <c r="T9" s="123"/>
      <c r="AA9" s="52">
        <v>4</v>
      </c>
      <c r="AB9" s="52">
        <v>10</v>
      </c>
      <c r="AC9" s="52">
        <f t="shared" si="2"/>
        <v>57</v>
      </c>
      <c r="AD9" s="52">
        <v>7</v>
      </c>
      <c r="AE9" s="54">
        <f t="shared" si="3"/>
        <v>0</v>
      </c>
      <c r="AF9" s="54">
        <f t="shared" si="4"/>
        <v>0</v>
      </c>
    </row>
    <row r="10" spans="2:32" x14ac:dyDescent="0.25">
      <c r="B10" s="13">
        <f t="shared" si="0"/>
        <v>55</v>
      </c>
      <c r="C10" s="13">
        <f t="shared" si="1"/>
        <v>32</v>
      </c>
      <c r="E10" s="36" t="s">
        <v>20</v>
      </c>
      <c r="F10" s="37"/>
      <c r="G10" s="9" t="s">
        <v>1</v>
      </c>
      <c r="H10" s="10" t="s">
        <v>2</v>
      </c>
      <c r="L10" s="127" t="s">
        <v>89</v>
      </c>
      <c r="M10" s="127"/>
      <c r="N10" s="127"/>
      <c r="O10" s="127"/>
      <c r="T10" s="52"/>
      <c r="AA10" s="52">
        <v>106</v>
      </c>
      <c r="AB10" s="52">
        <v>79</v>
      </c>
      <c r="AC10" s="52">
        <f t="shared" si="2"/>
        <v>65</v>
      </c>
      <c r="AD10" s="52">
        <v>8</v>
      </c>
      <c r="AE10" s="54">
        <f t="shared" si="3"/>
        <v>91</v>
      </c>
      <c r="AF10" s="54">
        <f t="shared" si="4"/>
        <v>64</v>
      </c>
    </row>
    <row r="11" spans="2:32" ht="15.75" thickBot="1" x14ac:dyDescent="0.3">
      <c r="B11" s="13">
        <f t="shared" si="0"/>
        <v>73</v>
      </c>
      <c r="C11" s="13">
        <f t="shared" si="1"/>
        <v>52</v>
      </c>
      <c r="E11" s="38" t="s">
        <v>59</v>
      </c>
      <c r="F11" s="39"/>
      <c r="G11" s="148">
        <f>(F8/F7)</f>
        <v>0</v>
      </c>
      <c r="H11" s="149">
        <f>H8/H7</f>
        <v>7.0000000000000007E-2</v>
      </c>
      <c r="L11" s="124" t="s">
        <v>96</v>
      </c>
      <c r="M11" s="124"/>
      <c r="N11" s="124"/>
      <c r="O11" s="124"/>
      <c r="P11" s="124"/>
      <c r="Q11" s="124"/>
      <c r="R11" s="124"/>
      <c r="S11" s="124"/>
      <c r="T11" s="124"/>
      <c r="AA11" s="52">
        <v>38</v>
      </c>
      <c r="AB11" s="52">
        <v>6</v>
      </c>
      <c r="AC11" s="52">
        <f t="shared" si="2"/>
        <v>73</v>
      </c>
      <c r="AD11" s="52">
        <v>9</v>
      </c>
      <c r="AE11" s="54">
        <f t="shared" si="3"/>
        <v>23</v>
      </c>
      <c r="AF11" s="54">
        <f t="shared" si="4"/>
        <v>0</v>
      </c>
    </row>
    <row r="12" spans="2:32" ht="15.75" thickBot="1" x14ac:dyDescent="0.3">
      <c r="B12" s="13">
        <f t="shared" si="0"/>
        <v>55</v>
      </c>
      <c r="C12" s="13">
        <f t="shared" si="1"/>
        <v>17</v>
      </c>
      <c r="L12" s="124"/>
      <c r="M12" s="124"/>
      <c r="N12" s="124"/>
      <c r="O12" s="124"/>
      <c r="P12" s="124"/>
      <c r="Q12" s="124"/>
      <c r="R12" s="124"/>
      <c r="S12" s="124"/>
      <c r="T12" s="124"/>
      <c r="AA12" s="52">
        <v>36</v>
      </c>
      <c r="AB12" s="52">
        <v>16</v>
      </c>
      <c r="AC12" s="52">
        <f t="shared" si="2"/>
        <v>81</v>
      </c>
      <c r="AD12" s="52">
        <v>10</v>
      </c>
      <c r="AE12" s="54">
        <f t="shared" si="3"/>
        <v>21</v>
      </c>
      <c r="AF12" s="54">
        <f t="shared" si="4"/>
        <v>1</v>
      </c>
    </row>
    <row r="13" spans="2:32" ht="15.75" thickBot="1" x14ac:dyDescent="0.3">
      <c r="B13" s="13">
        <f t="shared" si="0"/>
        <v>51</v>
      </c>
      <c r="C13" s="13">
        <f t="shared" si="1"/>
        <v>37</v>
      </c>
      <c r="E13" s="119" t="s">
        <v>17</v>
      </c>
      <c r="F13" s="120"/>
      <c r="G13" s="121"/>
      <c r="L13" s="124"/>
      <c r="M13" s="124"/>
      <c r="N13" s="124"/>
      <c r="O13" s="124"/>
      <c r="P13" s="124"/>
      <c r="Q13" s="124"/>
      <c r="R13" s="124"/>
      <c r="S13" s="124"/>
      <c r="T13" s="124"/>
      <c r="AA13" s="52">
        <v>4</v>
      </c>
      <c r="AB13" s="52">
        <v>14</v>
      </c>
      <c r="AC13" s="52">
        <f t="shared" si="2"/>
        <v>89</v>
      </c>
      <c r="AD13" s="52">
        <v>11</v>
      </c>
      <c r="AE13" s="54">
        <f t="shared" si="3"/>
        <v>0</v>
      </c>
      <c r="AF13" s="54">
        <f t="shared" si="4"/>
        <v>0</v>
      </c>
    </row>
    <row r="14" spans="2:32" x14ac:dyDescent="0.25">
      <c r="B14" s="13">
        <f t="shared" si="0"/>
        <v>38</v>
      </c>
      <c r="C14" s="13">
        <f t="shared" si="1"/>
        <v>26</v>
      </c>
      <c r="E14" s="3" t="s">
        <v>18</v>
      </c>
      <c r="F14" s="4"/>
      <c r="G14" s="5" t="s">
        <v>19</v>
      </c>
      <c r="L14" s="124"/>
      <c r="M14" s="124"/>
      <c r="N14" s="124"/>
      <c r="O14" s="124"/>
      <c r="P14" s="124"/>
      <c r="Q14" s="124"/>
      <c r="R14" s="124"/>
      <c r="S14" s="124"/>
      <c r="T14" s="124"/>
      <c r="AA14" s="52">
        <v>17</v>
      </c>
      <c r="AB14" s="52">
        <v>5</v>
      </c>
      <c r="AC14" s="52">
        <f t="shared" si="2"/>
        <v>97</v>
      </c>
      <c r="AD14" s="52">
        <v>12</v>
      </c>
      <c r="AE14" s="54">
        <f t="shared" si="3"/>
        <v>2</v>
      </c>
      <c r="AF14" s="54">
        <f t="shared" si="4"/>
        <v>0</v>
      </c>
    </row>
    <row r="15" spans="2:32" ht="15.75" thickBot="1" x14ac:dyDescent="0.3">
      <c r="B15" s="13">
        <f t="shared" si="0"/>
        <v>28</v>
      </c>
      <c r="C15" s="13">
        <f t="shared" si="1"/>
        <v>0</v>
      </c>
      <c r="E15" s="6">
        <v>29.573499999999999</v>
      </c>
      <c r="F15" s="7"/>
      <c r="G15" s="8">
        <v>1</v>
      </c>
      <c r="L15" s="124"/>
      <c r="M15" s="124"/>
      <c r="N15" s="124"/>
      <c r="O15" s="124"/>
      <c r="P15" s="124"/>
      <c r="Q15" s="124"/>
      <c r="R15" s="124"/>
      <c r="S15" s="124"/>
      <c r="T15" s="124"/>
      <c r="AA15" s="52">
        <v>43</v>
      </c>
      <c r="AB15" s="52">
        <v>9</v>
      </c>
      <c r="AC15" s="52">
        <f t="shared" si="2"/>
        <v>5</v>
      </c>
      <c r="AD15" s="52">
        <v>13</v>
      </c>
      <c r="AE15" s="54">
        <f t="shared" si="3"/>
        <v>28</v>
      </c>
      <c r="AF15" s="54">
        <f t="shared" si="4"/>
        <v>0</v>
      </c>
    </row>
    <row r="16" spans="2:32" ht="15.75" thickBot="1" x14ac:dyDescent="0.3">
      <c r="B16" s="13">
        <f t="shared" si="0"/>
        <v>60</v>
      </c>
      <c r="C16" s="13">
        <f t="shared" si="1"/>
        <v>44</v>
      </c>
      <c r="AA16" s="52">
        <v>23</v>
      </c>
      <c r="AB16" s="52">
        <v>3</v>
      </c>
      <c r="AC16" s="52">
        <f t="shared" si="2"/>
        <v>13</v>
      </c>
      <c r="AD16" s="52">
        <v>14</v>
      </c>
      <c r="AE16" s="54">
        <f t="shared" si="3"/>
        <v>8</v>
      </c>
      <c r="AF16" s="54">
        <f t="shared" si="4"/>
        <v>0</v>
      </c>
    </row>
    <row r="17" spans="2:32" ht="15.75" thickBot="1" x14ac:dyDescent="0.3">
      <c r="B17" s="13">
        <f t="shared" si="0"/>
        <v>57</v>
      </c>
      <c r="C17" s="13">
        <f t="shared" si="1"/>
        <v>40</v>
      </c>
      <c r="E17" s="119" t="s">
        <v>13</v>
      </c>
      <c r="F17" s="120"/>
      <c r="G17" s="121"/>
      <c r="L17" s="114" t="s">
        <v>69</v>
      </c>
      <c r="M17" s="114"/>
      <c r="N17" s="114"/>
      <c r="O17" s="114"/>
      <c r="P17" s="114"/>
      <c r="Q17" s="114"/>
      <c r="R17" s="114"/>
      <c r="S17" s="114"/>
      <c r="T17" s="114"/>
      <c r="AA17" s="52">
        <v>32</v>
      </c>
      <c r="AB17" s="52">
        <v>8</v>
      </c>
      <c r="AC17" s="52">
        <f t="shared" si="2"/>
        <v>21</v>
      </c>
      <c r="AD17" s="52">
        <v>15</v>
      </c>
      <c r="AE17" s="54">
        <f t="shared" si="3"/>
        <v>17</v>
      </c>
      <c r="AF17" s="54">
        <f t="shared" si="4"/>
        <v>0</v>
      </c>
    </row>
    <row r="18" spans="2:32" ht="15.75" thickBot="1" x14ac:dyDescent="0.3">
      <c r="B18" s="13">
        <f t="shared" si="0"/>
        <v>59</v>
      </c>
      <c r="C18" s="13">
        <f t="shared" si="1"/>
        <v>30</v>
      </c>
      <c r="E18" s="40" t="s">
        <v>14</v>
      </c>
      <c r="F18" s="42"/>
      <c r="G18" s="41" t="s">
        <v>15</v>
      </c>
      <c r="L18" s="114"/>
      <c r="M18" s="114"/>
      <c r="N18" s="114"/>
      <c r="O18" s="114"/>
      <c r="P18" s="114"/>
      <c r="Q18" s="114"/>
      <c r="R18" s="114"/>
      <c r="S18" s="114"/>
      <c r="T18" s="114"/>
      <c r="AA18" s="52">
        <v>49</v>
      </c>
      <c r="AB18" s="52">
        <v>28</v>
      </c>
      <c r="AC18" s="52">
        <f t="shared" si="2"/>
        <v>29</v>
      </c>
      <c r="AD18" s="52">
        <v>16</v>
      </c>
      <c r="AE18" s="54">
        <f t="shared" si="3"/>
        <v>34</v>
      </c>
      <c r="AF18" s="54">
        <f t="shared" si="4"/>
        <v>13</v>
      </c>
    </row>
    <row r="19" spans="2:32" ht="15.75" thickBot="1" x14ac:dyDescent="0.3">
      <c r="B19" s="13">
        <f t="shared" si="0"/>
        <v>60</v>
      </c>
      <c r="C19" s="13">
        <f t="shared" si="1"/>
        <v>42</v>
      </c>
      <c r="E19" s="84">
        <f>B2*(E15*24)</f>
        <v>16324.572</v>
      </c>
      <c r="F19" s="2"/>
      <c r="G19" s="85">
        <f>C2*(E15*24)</f>
        <v>36907.728000000003</v>
      </c>
      <c r="L19" s="114"/>
      <c r="M19" s="114"/>
      <c r="N19" s="114"/>
      <c r="O19" s="114"/>
      <c r="P19" s="114"/>
      <c r="Q19" s="114"/>
      <c r="R19" s="114"/>
      <c r="S19" s="114"/>
      <c r="T19" s="114"/>
      <c r="AA19" s="52">
        <v>36</v>
      </c>
      <c r="AB19" s="52">
        <v>18</v>
      </c>
      <c r="AC19" s="52">
        <f t="shared" si="2"/>
        <v>37</v>
      </c>
      <c r="AD19" s="52">
        <v>17</v>
      </c>
      <c r="AE19" s="54">
        <f t="shared" si="3"/>
        <v>21</v>
      </c>
      <c r="AF19" s="54">
        <f t="shared" si="4"/>
        <v>3</v>
      </c>
    </row>
    <row r="20" spans="2:32" x14ac:dyDescent="0.25">
      <c r="B20" s="13">
        <f t="shared" si="0"/>
        <v>61</v>
      </c>
      <c r="C20" s="13">
        <f t="shared" si="1"/>
        <v>34</v>
      </c>
      <c r="L20" s="114"/>
      <c r="M20" s="114"/>
      <c r="N20" s="114"/>
      <c r="O20" s="114"/>
      <c r="P20" s="114"/>
      <c r="Q20" s="114"/>
      <c r="R20" s="114"/>
      <c r="S20" s="114"/>
      <c r="T20" s="114"/>
      <c r="AA20" s="52">
        <v>2</v>
      </c>
      <c r="AB20" s="52">
        <v>21</v>
      </c>
      <c r="AC20" s="52">
        <f t="shared" si="2"/>
        <v>45</v>
      </c>
      <c r="AD20" s="52">
        <v>18</v>
      </c>
      <c r="AE20" s="54">
        <f t="shared" si="3"/>
        <v>0</v>
      </c>
      <c r="AF20" s="54">
        <f t="shared" si="4"/>
        <v>6</v>
      </c>
    </row>
    <row r="21" spans="2:32" x14ac:dyDescent="0.25">
      <c r="B21" s="13">
        <f t="shared" si="0"/>
        <v>57</v>
      </c>
      <c r="C21" s="13">
        <f t="shared" si="1"/>
        <v>33</v>
      </c>
      <c r="L21" s="114"/>
      <c r="M21" s="114"/>
      <c r="N21" s="114"/>
      <c r="O21" s="114"/>
      <c r="P21" s="114"/>
      <c r="Q21" s="114"/>
      <c r="R21" s="114"/>
      <c r="S21" s="114"/>
      <c r="T21" s="114"/>
      <c r="AA21" s="52">
        <v>33</v>
      </c>
      <c r="AB21" s="52">
        <v>22</v>
      </c>
      <c r="AC21" s="52">
        <f t="shared" si="2"/>
        <v>53</v>
      </c>
      <c r="AD21" s="52">
        <v>19</v>
      </c>
      <c r="AE21" s="54">
        <f t="shared" si="3"/>
        <v>18</v>
      </c>
      <c r="AF21" s="54">
        <f t="shared" si="4"/>
        <v>7</v>
      </c>
    </row>
    <row r="22" spans="2:32" x14ac:dyDescent="0.25">
      <c r="B22" s="13">
        <f t="shared" si="0"/>
        <v>71</v>
      </c>
      <c r="C22" s="13">
        <f t="shared" si="1"/>
        <v>50</v>
      </c>
      <c r="L22" s="127" t="s">
        <v>90</v>
      </c>
      <c r="M22" s="127"/>
      <c r="N22" s="127"/>
      <c r="O22" s="127"/>
      <c r="AA22" s="52">
        <v>58</v>
      </c>
      <c r="AB22" s="52">
        <v>25</v>
      </c>
      <c r="AC22" s="52">
        <f t="shared" si="2"/>
        <v>61</v>
      </c>
      <c r="AD22" s="52">
        <v>20</v>
      </c>
      <c r="AE22" s="54">
        <f t="shared" si="3"/>
        <v>43</v>
      </c>
      <c r="AF22" s="54">
        <f t="shared" si="4"/>
        <v>10</v>
      </c>
    </row>
    <row r="23" spans="2:32" x14ac:dyDescent="0.25">
      <c r="B23" s="13">
        <f t="shared" si="0"/>
        <v>57</v>
      </c>
      <c r="C23" s="13">
        <f t="shared" si="1"/>
        <v>40</v>
      </c>
      <c r="L23" s="150" t="s">
        <v>97</v>
      </c>
      <c r="M23" s="113"/>
      <c r="N23" s="113"/>
      <c r="O23" s="113"/>
      <c r="P23" s="113"/>
      <c r="Q23" s="113"/>
      <c r="R23" s="113"/>
      <c r="S23" s="113"/>
      <c r="T23" s="113"/>
      <c r="AA23" s="52">
        <v>75</v>
      </c>
      <c r="AB23" s="52">
        <v>59</v>
      </c>
      <c r="AC23" s="52">
        <f t="shared" si="2"/>
        <v>69</v>
      </c>
      <c r="AD23" s="52">
        <v>21</v>
      </c>
      <c r="AE23" s="54">
        <f t="shared" si="3"/>
        <v>60</v>
      </c>
      <c r="AF23" s="54">
        <f t="shared" si="4"/>
        <v>44</v>
      </c>
    </row>
    <row r="24" spans="2:32" x14ac:dyDescent="0.25">
      <c r="B24" s="13">
        <f t="shared" si="0"/>
        <v>63</v>
      </c>
      <c r="C24" s="13">
        <f t="shared" si="1"/>
        <v>38</v>
      </c>
      <c r="L24" s="113"/>
      <c r="M24" s="113"/>
      <c r="N24" s="113"/>
      <c r="O24" s="113"/>
      <c r="P24" s="113"/>
      <c r="Q24" s="113"/>
      <c r="R24" s="113"/>
      <c r="S24" s="113"/>
      <c r="T24" s="113"/>
      <c r="AA24" s="52">
        <v>82</v>
      </c>
      <c r="AB24" s="52">
        <v>63</v>
      </c>
      <c r="AC24" s="52">
        <f t="shared" si="2"/>
        <v>77</v>
      </c>
      <c r="AD24" s="52">
        <v>22</v>
      </c>
      <c r="AE24" s="54">
        <f t="shared" si="3"/>
        <v>67</v>
      </c>
      <c r="AF24" s="54">
        <f t="shared" si="4"/>
        <v>48</v>
      </c>
    </row>
    <row r="25" spans="2:32" x14ac:dyDescent="0.25">
      <c r="B25" s="13">
        <f t="shared" si="0"/>
        <v>64</v>
      </c>
      <c r="C25" s="13">
        <f t="shared" si="1"/>
        <v>43</v>
      </c>
      <c r="L25" s="113"/>
      <c r="M25" s="113"/>
      <c r="N25" s="113"/>
      <c r="O25" s="113"/>
      <c r="P25" s="113"/>
      <c r="Q25" s="113"/>
      <c r="R25" s="113"/>
      <c r="S25" s="113"/>
      <c r="T25" s="113"/>
      <c r="AA25" s="52">
        <v>80</v>
      </c>
      <c r="AB25" s="52">
        <v>60</v>
      </c>
      <c r="AC25" s="52">
        <f t="shared" si="2"/>
        <v>85</v>
      </c>
      <c r="AD25" s="52">
        <v>23</v>
      </c>
      <c r="AE25" s="54">
        <f t="shared" si="3"/>
        <v>65</v>
      </c>
      <c r="AF25" s="54">
        <f t="shared" si="4"/>
        <v>45</v>
      </c>
    </row>
    <row r="26" spans="2:32" x14ac:dyDescent="0.25">
      <c r="B26" s="13">
        <f t="shared" si="0"/>
        <v>63</v>
      </c>
      <c r="C26" s="13">
        <f t="shared" si="1"/>
        <v>52</v>
      </c>
      <c r="L26" s="113"/>
      <c r="M26" s="113"/>
      <c r="N26" s="113"/>
      <c r="O26" s="113"/>
      <c r="P26" s="113"/>
      <c r="Q26" s="113"/>
      <c r="R26" s="113"/>
      <c r="S26" s="113"/>
      <c r="T26" s="113"/>
      <c r="AA26" s="52">
        <v>70</v>
      </c>
      <c r="AB26" s="52">
        <v>52</v>
      </c>
      <c r="AC26" s="52">
        <f t="shared" si="2"/>
        <v>93</v>
      </c>
      <c r="AD26" s="52">
        <v>24</v>
      </c>
      <c r="AE26" s="54">
        <f t="shared" si="3"/>
        <v>55</v>
      </c>
      <c r="AF26" s="54">
        <f t="shared" si="4"/>
        <v>37</v>
      </c>
    </row>
    <row r="27" spans="2:32" x14ac:dyDescent="0.25">
      <c r="B27" s="13">
        <f t="shared" si="0"/>
        <v>23</v>
      </c>
      <c r="C27" s="13">
        <f t="shared" si="1"/>
        <v>0</v>
      </c>
      <c r="L27" s="113"/>
      <c r="M27" s="113"/>
      <c r="N27" s="113"/>
      <c r="O27" s="113"/>
      <c r="P27" s="113"/>
      <c r="Q27" s="113"/>
      <c r="R27" s="113"/>
      <c r="S27" s="113"/>
      <c r="T27" s="113"/>
      <c r="AA27" s="52">
        <v>79</v>
      </c>
      <c r="AB27" s="52">
        <v>50</v>
      </c>
      <c r="AC27" s="52">
        <f t="shared" si="2"/>
        <v>1</v>
      </c>
      <c r="AD27" s="52">
        <v>25</v>
      </c>
      <c r="AE27" s="54">
        <f t="shared" si="3"/>
        <v>64</v>
      </c>
      <c r="AF27" s="54">
        <f t="shared" si="4"/>
        <v>35</v>
      </c>
    </row>
    <row r="28" spans="2:32" x14ac:dyDescent="0.25">
      <c r="B28" s="13">
        <f t="shared" si="0"/>
        <v>21</v>
      </c>
      <c r="C28" s="13">
        <f t="shared" si="1"/>
        <v>3</v>
      </c>
      <c r="AA28" s="52">
        <v>73</v>
      </c>
      <c r="AB28" s="52">
        <v>66</v>
      </c>
      <c r="AC28" s="52">
        <f t="shared" si="2"/>
        <v>9</v>
      </c>
      <c r="AD28" s="52">
        <v>26</v>
      </c>
      <c r="AE28" s="54">
        <f t="shared" si="3"/>
        <v>58</v>
      </c>
      <c r="AF28" s="54">
        <f t="shared" si="4"/>
        <v>51</v>
      </c>
    </row>
    <row r="29" spans="2:32" x14ac:dyDescent="0.25">
      <c r="B29" s="13">
        <f t="shared" si="0"/>
        <v>64</v>
      </c>
      <c r="C29" s="13">
        <f t="shared" si="1"/>
        <v>35</v>
      </c>
      <c r="L29" s="114" t="s">
        <v>70</v>
      </c>
      <c r="M29" s="114"/>
      <c r="N29" s="114"/>
      <c r="O29" s="114"/>
      <c r="P29" s="114"/>
      <c r="Q29" s="114"/>
      <c r="R29" s="114"/>
      <c r="S29" s="114"/>
      <c r="T29" s="114"/>
      <c r="AA29" s="52">
        <v>76</v>
      </c>
      <c r="AB29" s="52">
        <v>54</v>
      </c>
      <c r="AC29" s="52">
        <f t="shared" si="2"/>
        <v>17</v>
      </c>
      <c r="AD29" s="52">
        <v>27</v>
      </c>
      <c r="AE29" s="54">
        <f t="shared" si="3"/>
        <v>61</v>
      </c>
      <c r="AF29" s="54">
        <f t="shared" si="4"/>
        <v>39</v>
      </c>
    </row>
    <row r="30" spans="2:32" x14ac:dyDescent="0.25">
      <c r="B30" s="13">
        <f t="shared" si="0"/>
        <v>54</v>
      </c>
      <c r="C30" s="13">
        <f t="shared" si="1"/>
        <v>44</v>
      </c>
      <c r="L30" s="114"/>
      <c r="M30" s="114"/>
      <c r="N30" s="114"/>
      <c r="O30" s="114"/>
      <c r="P30" s="114"/>
      <c r="Q30" s="114"/>
      <c r="R30" s="114"/>
      <c r="S30" s="114"/>
      <c r="T30" s="114"/>
      <c r="AA30" s="52">
        <v>72</v>
      </c>
      <c r="AB30" s="52">
        <v>42</v>
      </c>
      <c r="AC30" s="52">
        <f t="shared" si="2"/>
        <v>25</v>
      </c>
      <c r="AD30" s="52">
        <v>28</v>
      </c>
      <c r="AE30" s="54">
        <f t="shared" si="3"/>
        <v>57</v>
      </c>
      <c r="AF30" s="54">
        <f t="shared" si="4"/>
        <v>27</v>
      </c>
    </row>
    <row r="31" spans="2:32" x14ac:dyDescent="0.25">
      <c r="B31" s="13">
        <f t="shared" si="0"/>
        <v>72</v>
      </c>
      <c r="C31" s="13">
        <f t="shared" si="1"/>
        <v>49</v>
      </c>
      <c r="L31" s="114"/>
      <c r="M31" s="114"/>
      <c r="N31" s="114"/>
      <c r="O31" s="114"/>
      <c r="P31" s="114"/>
      <c r="Q31" s="114"/>
      <c r="R31" s="114"/>
      <c r="S31" s="114"/>
      <c r="T31" s="114"/>
      <c r="AA31" s="52">
        <v>72</v>
      </c>
      <c r="AB31" s="52">
        <v>55</v>
      </c>
      <c r="AC31" s="52">
        <f t="shared" si="2"/>
        <v>33</v>
      </c>
      <c r="AD31" s="52">
        <v>29</v>
      </c>
      <c r="AE31" s="54">
        <f t="shared" si="3"/>
        <v>57</v>
      </c>
      <c r="AF31" s="54">
        <f t="shared" si="4"/>
        <v>40</v>
      </c>
    </row>
    <row r="32" spans="2:32" x14ac:dyDescent="0.25">
      <c r="B32" s="13">
        <f t="shared" si="0"/>
        <v>50</v>
      </c>
      <c r="C32" s="13">
        <f t="shared" si="1"/>
        <v>35</v>
      </c>
      <c r="L32" s="114"/>
      <c r="M32" s="114"/>
      <c r="N32" s="114"/>
      <c r="O32" s="114"/>
      <c r="P32" s="114"/>
      <c r="Q32" s="114"/>
      <c r="R32" s="114"/>
      <c r="S32" s="114"/>
      <c r="T32" s="114"/>
      <c r="AA32" s="52">
        <v>70</v>
      </c>
      <c r="AB32" s="52">
        <v>53</v>
      </c>
      <c r="AC32" s="52">
        <f t="shared" si="2"/>
        <v>41</v>
      </c>
      <c r="AD32" s="52">
        <v>30</v>
      </c>
      <c r="AE32" s="54">
        <f t="shared" si="3"/>
        <v>55</v>
      </c>
      <c r="AF32" s="54">
        <f t="shared" si="4"/>
        <v>38</v>
      </c>
    </row>
    <row r="33" spans="2:32" x14ac:dyDescent="0.25">
      <c r="B33" s="13">
        <f t="shared" si="0"/>
        <v>52</v>
      </c>
      <c r="C33" s="13">
        <f t="shared" si="1"/>
        <v>38</v>
      </c>
      <c r="AA33" s="52">
        <v>84</v>
      </c>
      <c r="AB33" s="52">
        <v>54</v>
      </c>
      <c r="AC33" s="52">
        <f t="shared" si="2"/>
        <v>49</v>
      </c>
      <c r="AD33" s="52">
        <v>31</v>
      </c>
      <c r="AE33" s="54">
        <f t="shared" si="3"/>
        <v>69</v>
      </c>
      <c r="AF33" s="54">
        <f t="shared" si="4"/>
        <v>39</v>
      </c>
    </row>
    <row r="34" spans="2:32" x14ac:dyDescent="0.25">
      <c r="B34" s="13">
        <f t="shared" si="0"/>
        <v>49</v>
      </c>
      <c r="C34" s="13">
        <f t="shared" si="1"/>
        <v>10</v>
      </c>
      <c r="L34" s="112" t="s">
        <v>86</v>
      </c>
      <c r="M34" s="112"/>
      <c r="N34" s="112"/>
      <c r="O34" s="112"/>
      <c r="P34" s="112"/>
      <c r="AA34" s="52">
        <v>81</v>
      </c>
      <c r="AB34" s="52">
        <v>62</v>
      </c>
      <c r="AC34" s="52">
        <f t="shared" si="2"/>
        <v>57</v>
      </c>
      <c r="AD34" s="52">
        <v>32</v>
      </c>
      <c r="AE34" s="54">
        <f t="shared" si="3"/>
        <v>66</v>
      </c>
      <c r="AF34" s="54">
        <f t="shared" si="4"/>
        <v>47</v>
      </c>
    </row>
    <row r="35" spans="2:32" x14ac:dyDescent="0.25">
      <c r="B35" s="13">
        <f t="shared" ref="B35:B66" si="5">VLOOKUP($AC36,$AD$3:$AF$102,2)*COUNTA($F$1)</f>
        <v>55</v>
      </c>
      <c r="C35" s="13">
        <f t="shared" ref="C35:C66" si="6">VLOOKUP($AC36,$AD$3:$AF$102,3)*COUNTA($F$1)</f>
        <v>32</v>
      </c>
      <c r="AA35" s="52">
        <v>69</v>
      </c>
      <c r="AB35" s="52">
        <v>59</v>
      </c>
      <c r="AC35" s="52">
        <f t="shared" ref="AC35:AC66" si="7">MOD(MOD(AD$2*AD35,1109),100)+1</f>
        <v>65</v>
      </c>
      <c r="AD35" s="52">
        <v>33</v>
      </c>
      <c r="AE35" s="54">
        <f t="shared" ref="AE35:AE66" si="8">MAX(0,AA35-15)</f>
        <v>54</v>
      </c>
      <c r="AF35" s="54">
        <f t="shared" ref="AF35:AF66" si="9">MAX(0,AB35-15)</f>
        <v>44</v>
      </c>
    </row>
    <row r="36" spans="2:32" x14ac:dyDescent="0.25">
      <c r="B36" s="13">
        <f t="shared" si="5"/>
        <v>73</v>
      </c>
      <c r="C36" s="13">
        <f t="shared" si="6"/>
        <v>52</v>
      </c>
      <c r="AA36" s="52">
        <v>85</v>
      </c>
      <c r="AB36" s="52">
        <v>52</v>
      </c>
      <c r="AC36" s="52">
        <f t="shared" si="7"/>
        <v>73</v>
      </c>
      <c r="AD36" s="52">
        <v>34</v>
      </c>
      <c r="AE36" s="54">
        <f t="shared" si="8"/>
        <v>70</v>
      </c>
      <c r="AF36" s="54">
        <f t="shared" si="9"/>
        <v>37</v>
      </c>
    </row>
    <row r="37" spans="2:32" x14ac:dyDescent="0.25">
      <c r="B37" s="13">
        <f t="shared" si="5"/>
        <v>55</v>
      </c>
      <c r="C37" s="13">
        <f t="shared" si="6"/>
        <v>17</v>
      </c>
      <c r="AA37" s="52">
        <v>100</v>
      </c>
      <c r="AB37" s="52">
        <v>69</v>
      </c>
      <c r="AC37" s="52">
        <f t="shared" si="7"/>
        <v>81</v>
      </c>
      <c r="AD37" s="52">
        <v>35</v>
      </c>
      <c r="AE37" s="54">
        <f t="shared" si="8"/>
        <v>85</v>
      </c>
      <c r="AF37" s="54">
        <f t="shared" si="9"/>
        <v>54</v>
      </c>
    </row>
    <row r="38" spans="2:32" x14ac:dyDescent="0.25">
      <c r="B38" s="13">
        <f t="shared" si="5"/>
        <v>51</v>
      </c>
      <c r="C38" s="13">
        <f t="shared" si="6"/>
        <v>37</v>
      </c>
      <c r="AA38" s="52">
        <v>70</v>
      </c>
      <c r="AB38" s="52">
        <v>57</v>
      </c>
      <c r="AC38" s="52">
        <f t="shared" si="7"/>
        <v>89</v>
      </c>
      <c r="AD38" s="52">
        <v>36</v>
      </c>
      <c r="AE38" s="54">
        <f t="shared" si="8"/>
        <v>55</v>
      </c>
      <c r="AF38" s="54">
        <f t="shared" si="9"/>
        <v>42</v>
      </c>
    </row>
    <row r="39" spans="2:32" x14ac:dyDescent="0.25">
      <c r="B39" s="13">
        <f t="shared" si="5"/>
        <v>38</v>
      </c>
      <c r="C39" s="13">
        <f t="shared" si="6"/>
        <v>26</v>
      </c>
      <c r="AA39" s="52">
        <v>74</v>
      </c>
      <c r="AB39" s="52">
        <v>45</v>
      </c>
      <c r="AC39" s="52">
        <f t="shared" si="7"/>
        <v>97</v>
      </c>
      <c r="AD39" s="52">
        <v>37</v>
      </c>
      <c r="AE39" s="54">
        <f t="shared" si="8"/>
        <v>59</v>
      </c>
      <c r="AF39" s="54">
        <f t="shared" si="9"/>
        <v>30</v>
      </c>
    </row>
    <row r="40" spans="2:32" x14ac:dyDescent="0.25">
      <c r="B40" s="13">
        <f t="shared" si="5"/>
        <v>28</v>
      </c>
      <c r="C40" s="13">
        <f t="shared" si="6"/>
        <v>0</v>
      </c>
      <c r="AA40" s="52">
        <v>63</v>
      </c>
      <c r="AB40" s="52">
        <v>39</v>
      </c>
      <c r="AC40" s="52">
        <f t="shared" si="7"/>
        <v>5</v>
      </c>
      <c r="AD40" s="52">
        <v>38</v>
      </c>
      <c r="AE40" s="54">
        <f t="shared" si="8"/>
        <v>48</v>
      </c>
      <c r="AF40" s="54">
        <f t="shared" si="9"/>
        <v>24</v>
      </c>
    </row>
    <row r="41" spans="2:32" x14ac:dyDescent="0.25">
      <c r="B41" s="13">
        <f t="shared" si="5"/>
        <v>60</v>
      </c>
      <c r="C41" s="13">
        <f t="shared" si="6"/>
        <v>44</v>
      </c>
      <c r="AA41" s="52">
        <v>76</v>
      </c>
      <c r="AB41" s="52">
        <v>60</v>
      </c>
      <c r="AC41" s="52">
        <f t="shared" si="7"/>
        <v>13</v>
      </c>
      <c r="AD41" s="52">
        <v>39</v>
      </c>
      <c r="AE41" s="54">
        <f t="shared" si="8"/>
        <v>61</v>
      </c>
      <c r="AF41" s="54">
        <f t="shared" si="9"/>
        <v>45</v>
      </c>
    </row>
    <row r="42" spans="2:32" x14ac:dyDescent="0.25">
      <c r="B42" s="13">
        <f t="shared" si="5"/>
        <v>57</v>
      </c>
      <c r="C42" s="13">
        <f t="shared" si="6"/>
        <v>40</v>
      </c>
      <c r="AA42" s="52">
        <v>78</v>
      </c>
      <c r="AB42" s="52">
        <v>75</v>
      </c>
      <c r="AC42" s="52">
        <f t="shared" si="7"/>
        <v>21</v>
      </c>
      <c r="AD42" s="52">
        <v>40</v>
      </c>
      <c r="AE42" s="54">
        <f t="shared" si="8"/>
        <v>63</v>
      </c>
      <c r="AF42" s="54">
        <f t="shared" si="9"/>
        <v>60</v>
      </c>
    </row>
    <row r="43" spans="2:32" x14ac:dyDescent="0.25">
      <c r="B43" s="13">
        <f t="shared" si="5"/>
        <v>59</v>
      </c>
      <c r="C43" s="13">
        <f t="shared" si="6"/>
        <v>30</v>
      </c>
      <c r="AA43" s="52">
        <v>87</v>
      </c>
      <c r="AB43" s="52">
        <v>64</v>
      </c>
      <c r="AC43" s="52">
        <f t="shared" si="7"/>
        <v>29</v>
      </c>
      <c r="AD43" s="52">
        <v>41</v>
      </c>
      <c r="AE43" s="54">
        <f t="shared" si="8"/>
        <v>72</v>
      </c>
      <c r="AF43" s="54">
        <f t="shared" si="9"/>
        <v>49</v>
      </c>
    </row>
    <row r="44" spans="2:32" x14ac:dyDescent="0.25">
      <c r="B44" s="13">
        <f t="shared" si="5"/>
        <v>60</v>
      </c>
      <c r="C44" s="13">
        <f t="shared" si="6"/>
        <v>42</v>
      </c>
      <c r="AA44" s="52">
        <v>71</v>
      </c>
      <c r="AB44" s="52">
        <v>41</v>
      </c>
      <c r="AC44" s="52">
        <f t="shared" si="7"/>
        <v>37</v>
      </c>
      <c r="AD44" s="52">
        <v>42</v>
      </c>
      <c r="AE44" s="54">
        <f t="shared" si="8"/>
        <v>56</v>
      </c>
      <c r="AF44" s="54">
        <f t="shared" si="9"/>
        <v>26</v>
      </c>
    </row>
    <row r="45" spans="2:32" x14ac:dyDescent="0.25">
      <c r="B45" s="13">
        <f t="shared" si="5"/>
        <v>61</v>
      </c>
      <c r="C45" s="13">
        <f t="shared" si="6"/>
        <v>34</v>
      </c>
      <c r="AA45" s="52">
        <v>83</v>
      </c>
      <c r="AB45" s="52">
        <v>67</v>
      </c>
      <c r="AC45" s="52">
        <f t="shared" si="7"/>
        <v>45</v>
      </c>
      <c r="AD45" s="52">
        <v>43</v>
      </c>
      <c r="AE45" s="54">
        <f t="shared" si="8"/>
        <v>68</v>
      </c>
      <c r="AF45" s="54">
        <f t="shared" si="9"/>
        <v>52</v>
      </c>
    </row>
    <row r="46" spans="2:32" x14ac:dyDescent="0.25">
      <c r="B46" s="13">
        <f t="shared" si="5"/>
        <v>57</v>
      </c>
      <c r="C46" s="13">
        <f t="shared" si="6"/>
        <v>33</v>
      </c>
      <c r="AA46" s="52">
        <v>71</v>
      </c>
      <c r="AB46" s="52">
        <v>56</v>
      </c>
      <c r="AC46" s="52">
        <f t="shared" si="7"/>
        <v>53</v>
      </c>
      <c r="AD46" s="52">
        <v>44</v>
      </c>
      <c r="AE46" s="54">
        <f t="shared" si="8"/>
        <v>56</v>
      </c>
      <c r="AF46" s="54">
        <f t="shared" si="9"/>
        <v>41</v>
      </c>
    </row>
    <row r="47" spans="2:32" x14ac:dyDescent="0.25">
      <c r="B47" s="13">
        <f t="shared" si="5"/>
        <v>71</v>
      </c>
      <c r="C47" s="13">
        <f t="shared" si="6"/>
        <v>50</v>
      </c>
      <c r="AA47" s="52">
        <v>75</v>
      </c>
      <c r="AB47" s="52">
        <v>57</v>
      </c>
      <c r="AC47" s="52">
        <f t="shared" si="7"/>
        <v>61</v>
      </c>
      <c r="AD47" s="52">
        <v>45</v>
      </c>
      <c r="AE47" s="54">
        <f t="shared" si="8"/>
        <v>60</v>
      </c>
      <c r="AF47" s="54">
        <f t="shared" si="9"/>
        <v>42</v>
      </c>
    </row>
    <row r="48" spans="2:32" x14ac:dyDescent="0.25">
      <c r="B48" s="13">
        <f t="shared" si="5"/>
        <v>57</v>
      </c>
      <c r="C48" s="13">
        <f t="shared" si="6"/>
        <v>40</v>
      </c>
      <c r="AA48" s="52">
        <v>76</v>
      </c>
      <c r="AB48" s="52">
        <v>58</v>
      </c>
      <c r="AC48" s="52">
        <f t="shared" si="7"/>
        <v>69</v>
      </c>
      <c r="AD48" s="52">
        <v>46</v>
      </c>
      <c r="AE48" s="54">
        <f t="shared" si="8"/>
        <v>61</v>
      </c>
      <c r="AF48" s="54">
        <f t="shared" si="9"/>
        <v>43</v>
      </c>
    </row>
    <row r="49" spans="2:32" x14ac:dyDescent="0.25">
      <c r="B49" s="13">
        <f t="shared" si="5"/>
        <v>63</v>
      </c>
      <c r="C49" s="13">
        <f t="shared" si="6"/>
        <v>38</v>
      </c>
      <c r="AA49" s="52">
        <v>63</v>
      </c>
      <c r="AB49" s="52">
        <v>39</v>
      </c>
      <c r="AC49" s="52">
        <f t="shared" si="7"/>
        <v>77</v>
      </c>
      <c r="AD49" s="52">
        <v>47</v>
      </c>
      <c r="AE49" s="54">
        <f t="shared" si="8"/>
        <v>48</v>
      </c>
      <c r="AF49" s="54">
        <f t="shared" si="9"/>
        <v>24</v>
      </c>
    </row>
    <row r="50" spans="2:32" x14ac:dyDescent="0.25">
      <c r="B50" s="13">
        <f t="shared" si="5"/>
        <v>64</v>
      </c>
      <c r="C50" s="13">
        <f t="shared" si="6"/>
        <v>43</v>
      </c>
      <c r="AA50" s="52">
        <v>70</v>
      </c>
      <c r="AB50" s="52">
        <v>38</v>
      </c>
      <c r="AC50" s="52">
        <f t="shared" si="7"/>
        <v>85</v>
      </c>
      <c r="AD50" s="52">
        <v>48</v>
      </c>
      <c r="AE50" s="54">
        <f t="shared" si="8"/>
        <v>55</v>
      </c>
      <c r="AF50" s="54">
        <f t="shared" si="9"/>
        <v>23</v>
      </c>
    </row>
    <row r="51" spans="2:32" x14ac:dyDescent="0.25">
      <c r="B51" s="13">
        <f t="shared" si="5"/>
        <v>63</v>
      </c>
      <c r="C51" s="13">
        <f t="shared" si="6"/>
        <v>52</v>
      </c>
      <c r="AA51" s="52">
        <v>65</v>
      </c>
      <c r="AB51" s="52">
        <v>50</v>
      </c>
      <c r="AC51" s="52">
        <f t="shared" si="7"/>
        <v>93</v>
      </c>
      <c r="AD51" s="52">
        <v>49</v>
      </c>
      <c r="AE51" s="54">
        <f t="shared" si="8"/>
        <v>50</v>
      </c>
      <c r="AF51" s="54">
        <f t="shared" si="9"/>
        <v>35</v>
      </c>
    </row>
    <row r="52" spans="2:32" x14ac:dyDescent="0.25">
      <c r="B52" s="13">
        <f t="shared" si="5"/>
        <v>23</v>
      </c>
      <c r="C52" s="13">
        <f t="shared" si="6"/>
        <v>0</v>
      </c>
      <c r="AA52" s="52">
        <v>83</v>
      </c>
      <c r="AB52" s="52">
        <v>59</v>
      </c>
      <c r="AC52" s="52">
        <f t="shared" si="7"/>
        <v>1</v>
      </c>
      <c r="AD52" s="52">
        <v>50</v>
      </c>
      <c r="AE52" s="54">
        <f t="shared" si="8"/>
        <v>68</v>
      </c>
      <c r="AF52" s="54">
        <f t="shared" si="9"/>
        <v>44</v>
      </c>
    </row>
    <row r="53" spans="2:32" x14ac:dyDescent="0.25">
      <c r="B53" s="13">
        <f t="shared" si="5"/>
        <v>21</v>
      </c>
      <c r="C53" s="13">
        <f t="shared" si="6"/>
        <v>3</v>
      </c>
      <c r="AA53" s="52">
        <v>76</v>
      </c>
      <c r="AB53" s="52">
        <v>48</v>
      </c>
      <c r="AC53" s="52">
        <f t="shared" si="7"/>
        <v>9</v>
      </c>
      <c r="AD53" s="52">
        <v>51</v>
      </c>
      <c r="AE53" s="54">
        <f t="shared" si="8"/>
        <v>61</v>
      </c>
      <c r="AF53" s="54">
        <f t="shared" si="9"/>
        <v>33</v>
      </c>
    </row>
    <row r="54" spans="2:32" x14ac:dyDescent="0.25">
      <c r="B54" s="13">
        <f t="shared" si="5"/>
        <v>64</v>
      </c>
      <c r="C54" s="13">
        <f t="shared" si="6"/>
        <v>35</v>
      </c>
      <c r="AA54" s="52">
        <v>78</v>
      </c>
      <c r="AB54" s="52">
        <v>59</v>
      </c>
      <c r="AC54" s="52">
        <f t="shared" si="7"/>
        <v>17</v>
      </c>
      <c r="AD54" s="52">
        <v>52</v>
      </c>
      <c r="AE54" s="54">
        <f t="shared" si="8"/>
        <v>63</v>
      </c>
      <c r="AF54" s="54">
        <f t="shared" si="9"/>
        <v>44</v>
      </c>
    </row>
    <row r="55" spans="2:32" x14ac:dyDescent="0.25">
      <c r="B55" s="13">
        <f t="shared" si="5"/>
        <v>54</v>
      </c>
      <c r="C55" s="13">
        <f t="shared" si="6"/>
        <v>44</v>
      </c>
      <c r="AA55" s="52">
        <v>76</v>
      </c>
      <c r="AB55" s="52">
        <v>49</v>
      </c>
      <c r="AC55" s="52">
        <f t="shared" si="7"/>
        <v>25</v>
      </c>
      <c r="AD55" s="52">
        <v>53</v>
      </c>
      <c r="AE55" s="54">
        <f t="shared" si="8"/>
        <v>61</v>
      </c>
      <c r="AF55" s="54">
        <f t="shared" si="9"/>
        <v>34</v>
      </c>
    </row>
    <row r="56" spans="2:32" x14ac:dyDescent="0.25">
      <c r="B56" s="13">
        <f t="shared" si="5"/>
        <v>72</v>
      </c>
      <c r="C56" s="13">
        <f t="shared" si="6"/>
        <v>49</v>
      </c>
      <c r="AA56" s="52">
        <v>68</v>
      </c>
      <c r="AB56" s="52">
        <v>47</v>
      </c>
      <c r="AC56" s="52">
        <f t="shared" si="7"/>
        <v>33</v>
      </c>
      <c r="AD56" s="52">
        <v>54</v>
      </c>
      <c r="AE56" s="54">
        <f t="shared" si="8"/>
        <v>53</v>
      </c>
      <c r="AF56" s="54">
        <f t="shared" si="9"/>
        <v>32</v>
      </c>
    </row>
    <row r="57" spans="2:32" x14ac:dyDescent="0.25">
      <c r="B57" s="13">
        <f t="shared" si="5"/>
        <v>50</v>
      </c>
      <c r="C57" s="13">
        <f t="shared" si="6"/>
        <v>35</v>
      </c>
      <c r="AA57" s="52">
        <v>77</v>
      </c>
      <c r="AB57" s="52">
        <v>51</v>
      </c>
      <c r="AC57" s="52">
        <f t="shared" si="7"/>
        <v>41</v>
      </c>
      <c r="AD57" s="52">
        <v>55</v>
      </c>
      <c r="AE57" s="54">
        <f t="shared" si="8"/>
        <v>62</v>
      </c>
      <c r="AF57" s="54">
        <f t="shared" si="9"/>
        <v>36</v>
      </c>
    </row>
    <row r="58" spans="2:32" x14ac:dyDescent="0.25">
      <c r="B58" s="13">
        <f t="shared" si="5"/>
        <v>52</v>
      </c>
      <c r="C58" s="13">
        <f t="shared" si="6"/>
        <v>38</v>
      </c>
      <c r="AA58" s="52">
        <v>75</v>
      </c>
      <c r="AB58" s="52">
        <v>58</v>
      </c>
      <c r="AC58" s="52">
        <f t="shared" si="7"/>
        <v>49</v>
      </c>
      <c r="AD58" s="52">
        <v>56</v>
      </c>
      <c r="AE58" s="54">
        <f t="shared" si="8"/>
        <v>60</v>
      </c>
      <c r="AF58" s="54">
        <f t="shared" si="9"/>
        <v>43</v>
      </c>
    </row>
    <row r="59" spans="2:32" x14ac:dyDescent="0.25">
      <c r="B59" s="13">
        <f t="shared" si="5"/>
        <v>49</v>
      </c>
      <c r="C59" s="13">
        <f t="shared" si="6"/>
        <v>10</v>
      </c>
      <c r="AA59" s="52">
        <v>67</v>
      </c>
      <c r="AB59" s="52">
        <v>53</v>
      </c>
      <c r="AC59" s="52">
        <f t="shared" si="7"/>
        <v>57</v>
      </c>
      <c r="AD59" s="52">
        <v>57</v>
      </c>
      <c r="AE59" s="54">
        <f t="shared" si="8"/>
        <v>52</v>
      </c>
      <c r="AF59" s="54">
        <f t="shared" si="9"/>
        <v>38</v>
      </c>
    </row>
    <row r="60" spans="2:32" x14ac:dyDescent="0.25">
      <c r="B60" s="13">
        <f t="shared" si="5"/>
        <v>55</v>
      </c>
      <c r="C60" s="13">
        <f t="shared" si="6"/>
        <v>32</v>
      </c>
      <c r="AA60" s="52">
        <v>74</v>
      </c>
      <c r="AB60" s="52">
        <v>45</v>
      </c>
      <c r="AC60" s="52">
        <f t="shared" si="7"/>
        <v>65</v>
      </c>
      <c r="AD60" s="52">
        <v>58</v>
      </c>
      <c r="AE60" s="54">
        <f t="shared" si="8"/>
        <v>59</v>
      </c>
      <c r="AF60" s="54">
        <f t="shared" si="9"/>
        <v>30</v>
      </c>
    </row>
    <row r="61" spans="2:32" x14ac:dyDescent="0.25">
      <c r="B61" s="13">
        <f t="shared" si="5"/>
        <v>73</v>
      </c>
      <c r="C61" s="13">
        <f t="shared" si="6"/>
        <v>52</v>
      </c>
      <c r="AA61" s="52">
        <v>86</v>
      </c>
      <c r="AB61" s="52">
        <v>58</v>
      </c>
      <c r="AC61" s="52">
        <f t="shared" si="7"/>
        <v>73</v>
      </c>
      <c r="AD61" s="52">
        <v>59</v>
      </c>
      <c r="AE61" s="54">
        <f t="shared" si="8"/>
        <v>71</v>
      </c>
      <c r="AF61" s="54">
        <f t="shared" si="9"/>
        <v>43</v>
      </c>
    </row>
    <row r="62" spans="2:32" x14ac:dyDescent="0.25">
      <c r="B62" s="13">
        <f t="shared" si="5"/>
        <v>55</v>
      </c>
      <c r="C62" s="13">
        <f t="shared" si="6"/>
        <v>17</v>
      </c>
      <c r="AA62" s="52">
        <v>85</v>
      </c>
      <c r="AB62" s="52">
        <v>67</v>
      </c>
      <c r="AC62" s="52">
        <f t="shared" si="7"/>
        <v>81</v>
      </c>
      <c r="AD62" s="52">
        <v>60</v>
      </c>
      <c r="AE62" s="54">
        <f t="shared" si="8"/>
        <v>70</v>
      </c>
      <c r="AF62" s="54">
        <f t="shared" si="9"/>
        <v>52</v>
      </c>
    </row>
    <row r="63" spans="2:32" x14ac:dyDescent="0.25">
      <c r="B63" s="13">
        <f t="shared" si="5"/>
        <v>51</v>
      </c>
      <c r="C63" s="13">
        <f t="shared" si="6"/>
        <v>37</v>
      </c>
      <c r="AA63" s="52">
        <v>72</v>
      </c>
      <c r="AB63" s="52">
        <v>48</v>
      </c>
      <c r="AC63" s="52">
        <f t="shared" si="7"/>
        <v>89</v>
      </c>
      <c r="AD63" s="52">
        <v>61</v>
      </c>
      <c r="AE63" s="54">
        <f t="shared" si="8"/>
        <v>57</v>
      </c>
      <c r="AF63" s="54">
        <f t="shared" si="9"/>
        <v>33</v>
      </c>
    </row>
    <row r="64" spans="2:32" x14ac:dyDescent="0.25">
      <c r="B64" s="13">
        <f t="shared" si="5"/>
        <v>38</v>
      </c>
      <c r="C64" s="13">
        <f t="shared" si="6"/>
        <v>26</v>
      </c>
      <c r="AA64" s="52">
        <v>73</v>
      </c>
      <c r="AB64" s="52">
        <v>65</v>
      </c>
      <c r="AC64" s="52">
        <f t="shared" si="7"/>
        <v>97</v>
      </c>
      <c r="AD64" s="52">
        <v>62</v>
      </c>
      <c r="AE64" s="54">
        <f t="shared" si="8"/>
        <v>58</v>
      </c>
      <c r="AF64" s="54">
        <f t="shared" si="9"/>
        <v>50</v>
      </c>
    </row>
    <row r="65" spans="2:32" x14ac:dyDescent="0.25">
      <c r="B65" s="13">
        <f t="shared" si="5"/>
        <v>28</v>
      </c>
      <c r="C65" s="13">
        <f t="shared" si="6"/>
        <v>0</v>
      </c>
      <c r="AA65" s="52">
        <v>59</v>
      </c>
      <c r="AB65" s="52">
        <v>43</v>
      </c>
      <c r="AC65" s="52">
        <f t="shared" si="7"/>
        <v>5</v>
      </c>
      <c r="AD65" s="52">
        <v>63</v>
      </c>
      <c r="AE65" s="54">
        <f t="shared" si="8"/>
        <v>44</v>
      </c>
      <c r="AF65" s="54">
        <f t="shared" si="9"/>
        <v>28</v>
      </c>
    </row>
    <row r="66" spans="2:32" x14ac:dyDescent="0.25">
      <c r="B66" s="13">
        <f t="shared" si="5"/>
        <v>60</v>
      </c>
      <c r="C66" s="13">
        <f t="shared" si="6"/>
        <v>44</v>
      </c>
      <c r="AA66" s="52">
        <v>72</v>
      </c>
      <c r="AB66" s="52">
        <v>55</v>
      </c>
      <c r="AC66" s="52">
        <f t="shared" si="7"/>
        <v>13</v>
      </c>
      <c r="AD66" s="52">
        <v>64</v>
      </c>
      <c r="AE66" s="54">
        <f t="shared" si="8"/>
        <v>57</v>
      </c>
      <c r="AF66" s="54">
        <f t="shared" si="9"/>
        <v>40</v>
      </c>
    </row>
    <row r="67" spans="2:32" x14ac:dyDescent="0.25">
      <c r="B67" s="13">
        <f t="shared" ref="B67:B101" si="10">VLOOKUP($AC68,$AD$3:$AF$102,2)*COUNTA($F$1)</f>
        <v>57</v>
      </c>
      <c r="C67" s="13">
        <f t="shared" ref="C67:C101" si="11">VLOOKUP($AC68,$AD$3:$AF$102,3)*COUNTA($F$1)</f>
        <v>40</v>
      </c>
      <c r="AA67" s="52">
        <v>64</v>
      </c>
      <c r="AB67" s="52">
        <v>25</v>
      </c>
      <c r="AC67" s="52">
        <f t="shared" ref="AC67:AC98" si="12">MOD(MOD(AD$2*AD67,1109),100)+1</f>
        <v>21</v>
      </c>
      <c r="AD67" s="52">
        <v>65</v>
      </c>
      <c r="AE67" s="54">
        <f t="shared" ref="AE67:AE102" si="13">MAX(0,AA67-15)</f>
        <v>49</v>
      </c>
      <c r="AF67" s="54">
        <f t="shared" ref="AF67:AF102" si="14">MAX(0,AB67-15)</f>
        <v>10</v>
      </c>
    </row>
    <row r="68" spans="2:32" x14ac:dyDescent="0.25">
      <c r="B68" s="13">
        <f t="shared" si="10"/>
        <v>59</v>
      </c>
      <c r="C68" s="13">
        <f t="shared" si="11"/>
        <v>30</v>
      </c>
      <c r="AA68" s="52">
        <v>67</v>
      </c>
      <c r="AB68" s="52">
        <v>48</v>
      </c>
      <c r="AC68" s="52">
        <f t="shared" si="12"/>
        <v>29</v>
      </c>
      <c r="AD68" s="52">
        <v>66</v>
      </c>
      <c r="AE68" s="54">
        <f t="shared" si="13"/>
        <v>52</v>
      </c>
      <c r="AF68" s="54">
        <f t="shared" si="14"/>
        <v>33</v>
      </c>
    </row>
    <row r="69" spans="2:32" x14ac:dyDescent="0.25">
      <c r="B69" s="13">
        <f t="shared" si="10"/>
        <v>60</v>
      </c>
      <c r="C69" s="13">
        <f t="shared" si="11"/>
        <v>42</v>
      </c>
      <c r="AA69" s="52">
        <v>79</v>
      </c>
      <c r="AB69" s="52">
        <v>55</v>
      </c>
      <c r="AC69" s="52">
        <f t="shared" si="12"/>
        <v>37</v>
      </c>
      <c r="AD69" s="52">
        <v>67</v>
      </c>
      <c r="AE69" s="54">
        <f t="shared" si="13"/>
        <v>64</v>
      </c>
      <c r="AF69" s="54">
        <f t="shared" si="14"/>
        <v>40</v>
      </c>
    </row>
    <row r="70" spans="2:32" x14ac:dyDescent="0.25">
      <c r="B70" s="13">
        <f t="shared" si="10"/>
        <v>61</v>
      </c>
      <c r="C70" s="13">
        <f t="shared" si="11"/>
        <v>34</v>
      </c>
      <c r="AA70" s="52">
        <v>64</v>
      </c>
      <c r="AB70" s="52">
        <v>33</v>
      </c>
      <c r="AC70" s="52">
        <f t="shared" si="12"/>
        <v>45</v>
      </c>
      <c r="AD70" s="52">
        <v>68</v>
      </c>
      <c r="AE70" s="54">
        <f t="shared" si="13"/>
        <v>49</v>
      </c>
      <c r="AF70" s="54">
        <f t="shared" si="14"/>
        <v>18</v>
      </c>
    </row>
    <row r="71" spans="2:32" x14ac:dyDescent="0.25">
      <c r="B71" s="13">
        <f t="shared" si="10"/>
        <v>57</v>
      </c>
      <c r="C71" s="13">
        <f t="shared" si="11"/>
        <v>33</v>
      </c>
      <c r="AA71" s="52">
        <v>86</v>
      </c>
      <c r="AB71" s="52">
        <v>65</v>
      </c>
      <c r="AC71" s="52">
        <f t="shared" si="12"/>
        <v>53</v>
      </c>
      <c r="AD71" s="52">
        <v>69</v>
      </c>
      <c r="AE71" s="54">
        <f t="shared" si="13"/>
        <v>71</v>
      </c>
      <c r="AF71" s="54">
        <f t="shared" si="14"/>
        <v>50</v>
      </c>
    </row>
    <row r="72" spans="2:32" x14ac:dyDescent="0.25">
      <c r="B72" s="13">
        <f t="shared" si="10"/>
        <v>71</v>
      </c>
      <c r="C72" s="13">
        <f t="shared" si="11"/>
        <v>50</v>
      </c>
      <c r="AA72" s="52">
        <v>74</v>
      </c>
      <c r="AB72" s="52">
        <v>53</v>
      </c>
      <c r="AC72" s="52">
        <f t="shared" si="12"/>
        <v>61</v>
      </c>
      <c r="AD72" s="52">
        <v>70</v>
      </c>
      <c r="AE72" s="54">
        <f t="shared" si="13"/>
        <v>59</v>
      </c>
      <c r="AF72" s="54">
        <f t="shared" si="14"/>
        <v>38</v>
      </c>
    </row>
    <row r="73" spans="2:32" x14ac:dyDescent="0.25">
      <c r="B73" s="13">
        <f t="shared" si="10"/>
        <v>57</v>
      </c>
      <c r="C73" s="13">
        <f t="shared" si="11"/>
        <v>40</v>
      </c>
      <c r="AA73" s="52">
        <v>83</v>
      </c>
      <c r="AB73" s="52">
        <v>61</v>
      </c>
      <c r="AC73" s="52">
        <f t="shared" si="12"/>
        <v>69</v>
      </c>
      <c r="AD73" s="52">
        <v>71</v>
      </c>
      <c r="AE73" s="54">
        <f t="shared" si="13"/>
        <v>68</v>
      </c>
      <c r="AF73" s="54">
        <f t="shared" si="14"/>
        <v>46</v>
      </c>
    </row>
    <row r="74" spans="2:32" x14ac:dyDescent="0.25">
      <c r="B74" s="13">
        <f t="shared" si="10"/>
        <v>63</v>
      </c>
      <c r="C74" s="13">
        <f t="shared" si="11"/>
        <v>38</v>
      </c>
      <c r="AA74" s="52">
        <v>81</v>
      </c>
      <c r="AB74" s="52">
        <v>55</v>
      </c>
      <c r="AC74" s="52">
        <f t="shared" si="12"/>
        <v>77</v>
      </c>
      <c r="AD74" s="52">
        <v>72</v>
      </c>
      <c r="AE74" s="54">
        <f t="shared" si="13"/>
        <v>66</v>
      </c>
      <c r="AF74" s="54">
        <f t="shared" si="14"/>
        <v>40</v>
      </c>
    </row>
    <row r="75" spans="2:32" x14ac:dyDescent="0.25">
      <c r="B75" s="13">
        <f t="shared" si="10"/>
        <v>64</v>
      </c>
      <c r="C75" s="13">
        <f t="shared" si="11"/>
        <v>43</v>
      </c>
      <c r="AA75" s="52">
        <v>70</v>
      </c>
      <c r="AB75" s="52">
        <v>47</v>
      </c>
      <c r="AC75" s="52">
        <f t="shared" si="12"/>
        <v>85</v>
      </c>
      <c r="AD75" s="52">
        <v>73</v>
      </c>
      <c r="AE75" s="54">
        <f t="shared" si="13"/>
        <v>55</v>
      </c>
      <c r="AF75" s="54">
        <f t="shared" si="14"/>
        <v>32</v>
      </c>
    </row>
    <row r="76" spans="2:32" x14ac:dyDescent="0.25">
      <c r="B76" s="13">
        <f t="shared" si="10"/>
        <v>63</v>
      </c>
      <c r="C76" s="13">
        <f t="shared" si="11"/>
        <v>52</v>
      </c>
      <c r="AA76" s="52">
        <v>71</v>
      </c>
      <c r="AB76" s="52">
        <v>54</v>
      </c>
      <c r="AC76" s="52">
        <f t="shared" si="12"/>
        <v>93</v>
      </c>
      <c r="AD76" s="52">
        <v>74</v>
      </c>
      <c r="AE76" s="54">
        <f t="shared" si="13"/>
        <v>56</v>
      </c>
      <c r="AF76" s="54">
        <f t="shared" si="14"/>
        <v>39</v>
      </c>
    </row>
    <row r="77" spans="2:32" x14ac:dyDescent="0.25">
      <c r="B77" s="13">
        <f t="shared" si="10"/>
        <v>23</v>
      </c>
      <c r="C77" s="13">
        <f t="shared" si="11"/>
        <v>0</v>
      </c>
      <c r="AA77" s="52">
        <v>68</v>
      </c>
      <c r="AB77" s="52">
        <v>54</v>
      </c>
      <c r="AC77" s="52">
        <f t="shared" si="12"/>
        <v>1</v>
      </c>
      <c r="AD77" s="52">
        <v>75</v>
      </c>
      <c r="AE77" s="54">
        <f t="shared" si="13"/>
        <v>53</v>
      </c>
      <c r="AF77" s="54">
        <f t="shared" si="14"/>
        <v>39</v>
      </c>
    </row>
    <row r="78" spans="2:32" x14ac:dyDescent="0.25">
      <c r="B78" s="13">
        <f t="shared" si="10"/>
        <v>21</v>
      </c>
      <c r="C78" s="13">
        <f t="shared" si="11"/>
        <v>3</v>
      </c>
      <c r="AA78" s="52">
        <v>76</v>
      </c>
      <c r="AB78" s="52">
        <v>64</v>
      </c>
      <c r="AC78" s="52">
        <f t="shared" si="12"/>
        <v>9</v>
      </c>
      <c r="AD78" s="52">
        <v>76</v>
      </c>
      <c r="AE78" s="54">
        <f t="shared" si="13"/>
        <v>61</v>
      </c>
      <c r="AF78" s="54">
        <f t="shared" si="14"/>
        <v>49</v>
      </c>
    </row>
    <row r="79" spans="2:32" x14ac:dyDescent="0.25">
      <c r="B79" s="13">
        <f t="shared" si="10"/>
        <v>64</v>
      </c>
      <c r="C79" s="13">
        <f t="shared" si="11"/>
        <v>35</v>
      </c>
      <c r="AA79" s="52">
        <v>72</v>
      </c>
      <c r="AB79" s="52">
        <v>55</v>
      </c>
      <c r="AC79" s="52">
        <f t="shared" si="12"/>
        <v>17</v>
      </c>
      <c r="AD79" s="52">
        <v>77</v>
      </c>
      <c r="AE79" s="54">
        <f t="shared" si="13"/>
        <v>57</v>
      </c>
      <c r="AF79" s="54">
        <f t="shared" si="14"/>
        <v>40</v>
      </c>
    </row>
    <row r="80" spans="2:32" x14ac:dyDescent="0.25">
      <c r="B80" s="13">
        <f t="shared" si="10"/>
        <v>54</v>
      </c>
      <c r="C80" s="13">
        <f t="shared" si="11"/>
        <v>44</v>
      </c>
      <c r="AA80" s="52">
        <v>71</v>
      </c>
      <c r="AB80" s="52">
        <v>55</v>
      </c>
      <c r="AC80" s="52">
        <f t="shared" si="12"/>
        <v>25</v>
      </c>
      <c r="AD80" s="52">
        <v>78</v>
      </c>
      <c r="AE80" s="54">
        <f t="shared" si="13"/>
        <v>56</v>
      </c>
      <c r="AF80" s="54">
        <f t="shared" si="14"/>
        <v>40</v>
      </c>
    </row>
    <row r="81" spans="2:32" x14ac:dyDescent="0.25">
      <c r="B81" s="13">
        <f t="shared" si="10"/>
        <v>72</v>
      </c>
      <c r="C81" s="13">
        <f t="shared" si="11"/>
        <v>49</v>
      </c>
      <c r="AA81" s="52">
        <v>86</v>
      </c>
      <c r="AB81" s="52">
        <v>77</v>
      </c>
      <c r="AC81" s="52">
        <f t="shared" si="12"/>
        <v>33</v>
      </c>
      <c r="AD81" s="52">
        <v>79</v>
      </c>
      <c r="AE81" s="54">
        <f t="shared" si="13"/>
        <v>71</v>
      </c>
      <c r="AF81" s="54">
        <f t="shared" si="14"/>
        <v>62</v>
      </c>
    </row>
    <row r="82" spans="2:32" x14ac:dyDescent="0.25">
      <c r="B82" s="13">
        <f t="shared" si="10"/>
        <v>50</v>
      </c>
      <c r="C82" s="13">
        <f t="shared" si="11"/>
        <v>35</v>
      </c>
      <c r="AA82" s="52">
        <v>86</v>
      </c>
      <c r="AB82" s="52">
        <v>62</v>
      </c>
      <c r="AC82" s="52">
        <f t="shared" si="12"/>
        <v>41</v>
      </c>
      <c r="AD82" s="52">
        <v>80</v>
      </c>
      <c r="AE82" s="54">
        <f t="shared" si="13"/>
        <v>71</v>
      </c>
      <c r="AF82" s="54">
        <f t="shared" si="14"/>
        <v>47</v>
      </c>
    </row>
    <row r="83" spans="2:32" x14ac:dyDescent="0.25">
      <c r="B83" s="13">
        <f t="shared" si="10"/>
        <v>52</v>
      </c>
      <c r="C83" s="13">
        <f t="shared" si="11"/>
        <v>38</v>
      </c>
      <c r="AA83" s="52">
        <v>88</v>
      </c>
      <c r="AB83" s="52">
        <v>67</v>
      </c>
      <c r="AC83" s="52">
        <f t="shared" si="12"/>
        <v>49</v>
      </c>
      <c r="AD83" s="52">
        <v>81</v>
      </c>
      <c r="AE83" s="54">
        <f t="shared" si="13"/>
        <v>73</v>
      </c>
      <c r="AF83" s="54">
        <f t="shared" si="14"/>
        <v>52</v>
      </c>
    </row>
    <row r="84" spans="2:32" x14ac:dyDescent="0.25">
      <c r="B84" s="13">
        <f t="shared" si="10"/>
        <v>49</v>
      </c>
      <c r="C84" s="13">
        <f t="shared" si="11"/>
        <v>10</v>
      </c>
      <c r="AA84" s="52">
        <v>78</v>
      </c>
      <c r="AB84" s="52">
        <v>59</v>
      </c>
      <c r="AC84" s="52">
        <f t="shared" si="12"/>
        <v>57</v>
      </c>
      <c r="AD84" s="52">
        <v>82</v>
      </c>
      <c r="AE84" s="54">
        <f t="shared" si="13"/>
        <v>63</v>
      </c>
      <c r="AF84" s="54">
        <f t="shared" si="14"/>
        <v>44</v>
      </c>
    </row>
    <row r="85" spans="2:32" x14ac:dyDescent="0.25">
      <c r="B85" s="13">
        <f t="shared" si="10"/>
        <v>55</v>
      </c>
      <c r="C85" s="13">
        <f t="shared" si="11"/>
        <v>32</v>
      </c>
      <c r="AA85" s="52">
        <v>73</v>
      </c>
      <c r="AB85" s="52">
        <v>45</v>
      </c>
      <c r="AC85" s="52">
        <f t="shared" si="12"/>
        <v>65</v>
      </c>
      <c r="AD85" s="52">
        <v>83</v>
      </c>
      <c r="AE85" s="54">
        <f t="shared" si="13"/>
        <v>58</v>
      </c>
      <c r="AF85" s="54">
        <f t="shared" si="14"/>
        <v>30</v>
      </c>
    </row>
    <row r="86" spans="2:32" x14ac:dyDescent="0.25">
      <c r="B86" s="13">
        <f t="shared" si="10"/>
        <v>73</v>
      </c>
      <c r="C86" s="13">
        <f t="shared" si="11"/>
        <v>52</v>
      </c>
      <c r="AA86" s="52">
        <v>84</v>
      </c>
      <c r="AB86" s="52">
        <v>57</v>
      </c>
      <c r="AC86" s="52">
        <f t="shared" si="12"/>
        <v>73</v>
      </c>
      <c r="AD86" s="52">
        <v>84</v>
      </c>
      <c r="AE86" s="54">
        <f t="shared" si="13"/>
        <v>69</v>
      </c>
      <c r="AF86" s="54">
        <f t="shared" si="14"/>
        <v>42</v>
      </c>
    </row>
    <row r="87" spans="2:32" x14ac:dyDescent="0.25">
      <c r="B87" s="13">
        <f t="shared" si="10"/>
        <v>55</v>
      </c>
      <c r="C87" s="13">
        <f t="shared" si="11"/>
        <v>17</v>
      </c>
      <c r="AA87" s="52">
        <v>78</v>
      </c>
      <c r="AB87" s="52">
        <v>53</v>
      </c>
      <c r="AC87" s="52">
        <f t="shared" si="12"/>
        <v>81</v>
      </c>
      <c r="AD87" s="52">
        <v>85</v>
      </c>
      <c r="AE87" s="54">
        <f t="shared" si="13"/>
        <v>63</v>
      </c>
      <c r="AF87" s="54">
        <f t="shared" si="14"/>
        <v>38</v>
      </c>
    </row>
    <row r="88" spans="2:32" x14ac:dyDescent="0.25">
      <c r="B88" s="13">
        <f t="shared" si="10"/>
        <v>51</v>
      </c>
      <c r="C88" s="13">
        <f t="shared" si="11"/>
        <v>37</v>
      </c>
      <c r="AA88" s="52">
        <v>77</v>
      </c>
      <c r="AB88" s="52">
        <v>57</v>
      </c>
      <c r="AC88" s="52">
        <f t="shared" si="12"/>
        <v>89</v>
      </c>
      <c r="AD88" s="52">
        <v>86</v>
      </c>
      <c r="AE88" s="54">
        <f t="shared" si="13"/>
        <v>62</v>
      </c>
      <c r="AF88" s="54">
        <f t="shared" si="14"/>
        <v>42</v>
      </c>
    </row>
    <row r="89" spans="2:32" x14ac:dyDescent="0.25">
      <c r="B89" s="13">
        <f t="shared" si="10"/>
        <v>38</v>
      </c>
      <c r="C89" s="13">
        <f t="shared" si="11"/>
        <v>26</v>
      </c>
      <c r="AA89" s="52">
        <v>88</v>
      </c>
      <c r="AB89" s="52">
        <v>68</v>
      </c>
      <c r="AC89" s="52">
        <f t="shared" si="12"/>
        <v>97</v>
      </c>
      <c r="AD89" s="52">
        <v>87</v>
      </c>
      <c r="AE89" s="54">
        <f t="shared" si="13"/>
        <v>73</v>
      </c>
      <c r="AF89" s="54">
        <f t="shared" si="14"/>
        <v>53</v>
      </c>
    </row>
    <row r="90" spans="2:32" x14ac:dyDescent="0.25">
      <c r="B90" s="13">
        <f t="shared" si="10"/>
        <v>28</v>
      </c>
      <c r="C90" s="13">
        <f t="shared" si="11"/>
        <v>0</v>
      </c>
      <c r="AA90" s="52">
        <v>83</v>
      </c>
      <c r="AB90" s="52">
        <v>61</v>
      </c>
      <c r="AC90" s="52">
        <f t="shared" si="12"/>
        <v>5</v>
      </c>
      <c r="AD90" s="52">
        <v>88</v>
      </c>
      <c r="AE90" s="54">
        <f t="shared" si="13"/>
        <v>68</v>
      </c>
      <c r="AF90" s="54">
        <f t="shared" si="14"/>
        <v>46</v>
      </c>
    </row>
    <row r="91" spans="2:32" x14ac:dyDescent="0.25">
      <c r="B91" s="13">
        <f t="shared" si="10"/>
        <v>60</v>
      </c>
      <c r="C91" s="13">
        <f t="shared" si="11"/>
        <v>44</v>
      </c>
      <c r="AA91" s="52">
        <v>70</v>
      </c>
      <c r="AB91" s="52">
        <v>32</v>
      </c>
      <c r="AC91" s="52">
        <f t="shared" si="12"/>
        <v>13</v>
      </c>
      <c r="AD91" s="52">
        <v>89</v>
      </c>
      <c r="AE91" s="54">
        <f t="shared" si="13"/>
        <v>55</v>
      </c>
      <c r="AF91" s="54">
        <f t="shared" si="14"/>
        <v>17</v>
      </c>
    </row>
    <row r="92" spans="2:32" x14ac:dyDescent="0.25">
      <c r="B92" s="13">
        <f t="shared" si="10"/>
        <v>57</v>
      </c>
      <c r="C92" s="13">
        <f t="shared" si="11"/>
        <v>40</v>
      </c>
      <c r="AA92" s="52">
        <v>65</v>
      </c>
      <c r="AB92" s="52">
        <v>48</v>
      </c>
      <c r="AC92" s="52">
        <f t="shared" si="12"/>
        <v>21</v>
      </c>
      <c r="AD92" s="52">
        <v>90</v>
      </c>
      <c r="AE92" s="54">
        <f t="shared" si="13"/>
        <v>50</v>
      </c>
      <c r="AF92" s="54">
        <f t="shared" si="14"/>
        <v>33</v>
      </c>
    </row>
    <row r="93" spans="2:32" x14ac:dyDescent="0.25">
      <c r="B93" s="13">
        <f t="shared" si="10"/>
        <v>59</v>
      </c>
      <c r="C93" s="13">
        <f t="shared" si="11"/>
        <v>30</v>
      </c>
      <c r="AA93" s="52">
        <v>74</v>
      </c>
      <c r="AB93" s="52">
        <v>52</v>
      </c>
      <c r="AC93" s="52">
        <f t="shared" si="12"/>
        <v>29</v>
      </c>
      <c r="AD93" s="52">
        <v>91</v>
      </c>
      <c r="AE93" s="54">
        <f t="shared" si="13"/>
        <v>59</v>
      </c>
      <c r="AF93" s="54">
        <f t="shared" si="14"/>
        <v>37</v>
      </c>
    </row>
    <row r="94" spans="2:32" x14ac:dyDescent="0.25">
      <c r="B94" s="13">
        <f t="shared" si="10"/>
        <v>60</v>
      </c>
      <c r="C94" s="13">
        <f t="shared" si="11"/>
        <v>42</v>
      </c>
      <c r="AA94" s="52">
        <v>73</v>
      </c>
      <c r="AB94" s="52">
        <v>53</v>
      </c>
      <c r="AC94" s="52">
        <f t="shared" si="12"/>
        <v>37</v>
      </c>
      <c r="AD94" s="52">
        <v>92</v>
      </c>
      <c r="AE94" s="54">
        <f t="shared" si="13"/>
        <v>58</v>
      </c>
      <c r="AF94" s="54">
        <f t="shared" si="14"/>
        <v>38</v>
      </c>
    </row>
    <row r="95" spans="2:32" x14ac:dyDescent="0.25">
      <c r="B95" s="13">
        <f t="shared" si="10"/>
        <v>61</v>
      </c>
      <c r="C95" s="13">
        <f t="shared" si="11"/>
        <v>34</v>
      </c>
      <c r="AA95" s="52">
        <v>79</v>
      </c>
      <c r="AB95" s="52">
        <v>58</v>
      </c>
      <c r="AC95" s="52">
        <f t="shared" si="12"/>
        <v>45</v>
      </c>
      <c r="AD95" s="52">
        <v>93</v>
      </c>
      <c r="AE95" s="54">
        <f t="shared" si="13"/>
        <v>64</v>
      </c>
      <c r="AF95" s="54">
        <f t="shared" si="14"/>
        <v>43</v>
      </c>
    </row>
    <row r="96" spans="2:32" x14ac:dyDescent="0.25">
      <c r="B96" s="13">
        <f t="shared" si="10"/>
        <v>57</v>
      </c>
      <c r="C96" s="13">
        <f t="shared" si="11"/>
        <v>33</v>
      </c>
      <c r="AA96" s="52">
        <v>87</v>
      </c>
      <c r="AB96" s="52">
        <v>59</v>
      </c>
      <c r="AC96" s="52">
        <f t="shared" si="12"/>
        <v>53</v>
      </c>
      <c r="AD96" s="52">
        <v>94</v>
      </c>
      <c r="AE96" s="54">
        <f t="shared" si="13"/>
        <v>72</v>
      </c>
      <c r="AF96" s="54">
        <f t="shared" si="14"/>
        <v>44</v>
      </c>
    </row>
    <row r="97" spans="2:32" x14ac:dyDescent="0.25">
      <c r="B97" s="13">
        <f t="shared" si="10"/>
        <v>71</v>
      </c>
      <c r="C97" s="13">
        <f t="shared" si="11"/>
        <v>50</v>
      </c>
      <c r="AA97" s="52">
        <v>79</v>
      </c>
      <c r="AB97" s="52">
        <v>57</v>
      </c>
      <c r="AC97" s="52">
        <f t="shared" si="12"/>
        <v>61</v>
      </c>
      <c r="AD97" s="52">
        <v>95</v>
      </c>
      <c r="AE97" s="54">
        <f t="shared" si="13"/>
        <v>64</v>
      </c>
      <c r="AF97" s="54">
        <f t="shared" si="14"/>
        <v>42</v>
      </c>
    </row>
    <row r="98" spans="2:32" x14ac:dyDescent="0.25">
      <c r="B98" s="13">
        <f t="shared" si="10"/>
        <v>57</v>
      </c>
      <c r="C98" s="13">
        <f t="shared" si="11"/>
        <v>40</v>
      </c>
      <c r="AA98" s="52">
        <v>77</v>
      </c>
      <c r="AB98" s="52">
        <v>55</v>
      </c>
      <c r="AC98" s="52">
        <f t="shared" si="12"/>
        <v>69</v>
      </c>
      <c r="AD98" s="52">
        <v>96</v>
      </c>
      <c r="AE98" s="54">
        <f t="shared" si="13"/>
        <v>62</v>
      </c>
      <c r="AF98" s="54">
        <f t="shared" si="14"/>
        <v>40</v>
      </c>
    </row>
    <row r="99" spans="2:32" x14ac:dyDescent="0.25">
      <c r="B99" s="13">
        <f t="shared" si="10"/>
        <v>63</v>
      </c>
      <c r="C99" s="13">
        <f t="shared" si="11"/>
        <v>38</v>
      </c>
      <c r="AA99" s="52">
        <v>66</v>
      </c>
      <c r="AB99" s="52">
        <v>52</v>
      </c>
      <c r="AC99" s="52">
        <f t="shared" ref="AC99:AC102" si="15">MOD(MOD(AD$2*AD99,1109),100)+1</f>
        <v>77</v>
      </c>
      <c r="AD99" s="52">
        <v>97</v>
      </c>
      <c r="AE99" s="54">
        <f t="shared" si="13"/>
        <v>51</v>
      </c>
      <c r="AF99" s="54">
        <f t="shared" si="14"/>
        <v>37</v>
      </c>
    </row>
    <row r="100" spans="2:32" x14ac:dyDescent="0.25">
      <c r="B100" s="13">
        <f t="shared" si="10"/>
        <v>64</v>
      </c>
      <c r="C100" s="13">
        <f t="shared" si="11"/>
        <v>43</v>
      </c>
      <c r="AA100" s="52">
        <v>73</v>
      </c>
      <c r="AB100" s="52">
        <v>58</v>
      </c>
      <c r="AC100" s="52">
        <f t="shared" si="15"/>
        <v>85</v>
      </c>
      <c r="AD100" s="52">
        <v>98</v>
      </c>
      <c r="AE100" s="54">
        <f t="shared" si="13"/>
        <v>58</v>
      </c>
      <c r="AF100" s="54">
        <f t="shared" si="14"/>
        <v>43</v>
      </c>
    </row>
    <row r="101" spans="2:32" x14ac:dyDescent="0.25">
      <c r="B101" s="13">
        <f t="shared" si="10"/>
        <v>63</v>
      </c>
      <c r="C101" s="13">
        <f t="shared" si="11"/>
        <v>52</v>
      </c>
      <c r="AA101" s="52">
        <v>85</v>
      </c>
      <c r="AB101" s="52">
        <v>63</v>
      </c>
      <c r="AC101" s="52">
        <f t="shared" si="15"/>
        <v>93</v>
      </c>
      <c r="AD101" s="52">
        <v>99</v>
      </c>
      <c r="AE101" s="54">
        <f t="shared" si="13"/>
        <v>70</v>
      </c>
      <c r="AF101" s="54">
        <f t="shared" si="14"/>
        <v>48</v>
      </c>
    </row>
    <row r="102" spans="2:32" x14ac:dyDescent="0.25">
      <c r="AA102" s="52">
        <v>77</v>
      </c>
      <c r="AB102" s="52">
        <v>55</v>
      </c>
      <c r="AC102" s="52">
        <f t="shared" si="15"/>
        <v>1</v>
      </c>
      <c r="AD102" s="52">
        <v>100</v>
      </c>
      <c r="AE102" s="54">
        <f t="shared" si="13"/>
        <v>62</v>
      </c>
      <c r="AF102" s="54">
        <f t="shared" si="14"/>
        <v>40</v>
      </c>
    </row>
  </sheetData>
  <sheetProtection formatCells="0" formatColumns="0" insertColumns="0" insertHyperlinks="0" sort="0" autoFilter="0"/>
  <mergeCells count="14">
    <mergeCell ref="L34:P34"/>
    <mergeCell ref="L23:T27"/>
    <mergeCell ref="L29:T32"/>
    <mergeCell ref="G2:H2"/>
    <mergeCell ref="E2:F2"/>
    <mergeCell ref="E17:G17"/>
    <mergeCell ref="E13:G13"/>
    <mergeCell ref="L1:T2"/>
    <mergeCell ref="L4:T9"/>
    <mergeCell ref="L11:T15"/>
    <mergeCell ref="L17:T21"/>
    <mergeCell ref="I3:J6"/>
    <mergeCell ref="L10:O10"/>
    <mergeCell ref="L22:O22"/>
  </mergeCells>
  <conditionalFormatting sqref="F3:F8 G11 E19 H3:H8 H11 G19 L11 L23 L11 L23">
    <cfRule type="expression" dxfId="2" priority="1">
      <formula>OR(ISBLANK(E3),E3="formula")</formula>
    </cfRule>
  </conditionalFormatting>
  <dataValidations count="1">
    <dataValidation type="custom" allowBlank="1" showInputMessage="1" showErrorMessage="1" error="An Excel formula must be usde here." prompt="An Excel formula is required." sqref="H3:H8 F3:F8 G11 H11 G19 E19">
      <formula1>OR(_xlfn.ISFORMULA(E3),E3="formula")</formula1>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101"/>
  <sheetViews>
    <sheetView topLeftCell="B28" workbookViewId="0">
      <selection activeCell="F18" sqref="F18"/>
    </sheetView>
  </sheetViews>
  <sheetFormatPr defaultColWidth="9.140625" defaultRowHeight="15" x14ac:dyDescent="0.25"/>
  <cols>
    <col min="1" max="1" width="0" style="1" hidden="1" customWidth="1"/>
    <col min="2" max="2" width="9.140625" style="13"/>
    <col min="3" max="3" width="9.140625" style="13" customWidth="1"/>
    <col min="4" max="4" width="15" style="1" customWidth="1"/>
    <col min="5" max="5" width="9.140625" style="1"/>
    <col min="6" max="6" width="14" style="1" bestFit="1" customWidth="1"/>
    <col min="7" max="7" width="9.140625" style="1"/>
    <col min="8" max="8" width="14.42578125" style="1" bestFit="1" customWidth="1"/>
    <col min="9" max="9" width="15.140625" style="1" customWidth="1"/>
    <col min="10" max="11" width="10.85546875" style="1" customWidth="1"/>
    <col min="12" max="22" width="9.140625" style="1"/>
    <col min="23" max="23" width="11.28515625" style="1" customWidth="1"/>
    <col min="24" max="16384" width="9.140625" style="1"/>
  </cols>
  <sheetData>
    <row r="1" spans="2:21" s="12" customFormat="1" ht="105.75" thickBot="1" x14ac:dyDescent="0.3">
      <c r="B1" s="43" t="str">
        <f>'Part 2 Questions 1-3'!B1</f>
        <v>Before wells were dug - Millions of E.Coli per ml</v>
      </c>
      <c r="C1" s="43" t="str">
        <f>'Part 2 Questions 1-3'!C1</f>
        <v>After wells were dug - Millions of E.Coli per ml</v>
      </c>
      <c r="D1" s="44" t="s">
        <v>76</v>
      </c>
      <c r="L1" s="114" t="s">
        <v>72</v>
      </c>
      <c r="M1" s="114"/>
      <c r="N1" s="114"/>
      <c r="O1" s="114"/>
      <c r="P1" s="114"/>
      <c r="Q1" s="114"/>
      <c r="R1" s="114"/>
    </row>
    <row r="2" spans="2:21" x14ac:dyDescent="0.25">
      <c r="B2" s="13">
        <f>'Part 2 Questions 1-3'!B2</f>
        <v>23</v>
      </c>
      <c r="C2" s="13">
        <f>'Part 2 Questions 1-3'!C2</f>
        <v>52</v>
      </c>
      <c r="D2" s="79">
        <f>B2-C2</f>
        <v>-29</v>
      </c>
      <c r="F2" s="131" t="s">
        <v>28</v>
      </c>
      <c r="G2" s="132"/>
      <c r="H2"/>
      <c r="I2"/>
      <c r="L2" s="65"/>
    </row>
    <row r="3" spans="2:21" ht="15" customHeight="1" x14ac:dyDescent="0.25">
      <c r="B3" s="13">
        <f>'Part 2 Questions 1-3'!B3</f>
        <v>21</v>
      </c>
      <c r="C3" s="13">
        <f>'Part 2 Questions 1-3'!C3</f>
        <v>3</v>
      </c>
      <c r="D3" s="79">
        <f t="shared" ref="D3:D66" si="0">B3-C3</f>
        <v>18</v>
      </c>
      <c r="F3" s="45" t="s">
        <v>3</v>
      </c>
      <c r="G3" s="80">
        <f>MIN(D2:D101)</f>
        <v>-29</v>
      </c>
      <c r="H3" s="140" t="s">
        <v>75</v>
      </c>
      <c r="I3" s="141"/>
      <c r="J3" s="141"/>
      <c r="L3" s="122" t="s">
        <v>73</v>
      </c>
      <c r="M3" s="122"/>
      <c r="N3" s="122"/>
      <c r="O3" s="122"/>
      <c r="P3" s="122"/>
      <c r="Q3" s="122"/>
      <c r="R3" s="122"/>
      <c r="S3" s="122"/>
      <c r="T3" s="122"/>
      <c r="U3" s="122"/>
    </row>
    <row r="4" spans="2:21" x14ac:dyDescent="0.25">
      <c r="B4" s="13">
        <f>'Part 2 Questions 1-3'!B4</f>
        <v>64</v>
      </c>
      <c r="C4" s="13">
        <f>'Part 2 Questions 1-3'!C4</f>
        <v>35</v>
      </c>
      <c r="D4" s="79">
        <f t="shared" si="0"/>
        <v>29</v>
      </c>
      <c r="F4" s="45" t="s">
        <v>4</v>
      </c>
      <c r="G4" s="80">
        <f>MAX(D2:D101)</f>
        <v>39</v>
      </c>
      <c r="H4" s="140"/>
      <c r="I4" s="141"/>
      <c r="J4" s="141"/>
      <c r="L4" s="122"/>
      <c r="M4" s="122"/>
      <c r="N4" s="122"/>
      <c r="O4" s="122"/>
      <c r="P4" s="122"/>
      <c r="Q4" s="122"/>
      <c r="R4" s="122"/>
      <c r="S4" s="122"/>
      <c r="T4" s="122"/>
      <c r="U4" s="122"/>
    </row>
    <row r="5" spans="2:21" x14ac:dyDescent="0.25">
      <c r="B5" s="13">
        <f>'Part 2 Questions 1-3'!B5</f>
        <v>54</v>
      </c>
      <c r="C5" s="13">
        <f>'Part 2 Questions 1-3'!C5</f>
        <v>44</v>
      </c>
      <c r="D5" s="79">
        <f t="shared" si="0"/>
        <v>10</v>
      </c>
      <c r="F5" s="45" t="s">
        <v>5</v>
      </c>
      <c r="G5" s="80">
        <f>AVERAGE(D2:D101)</f>
        <v>20.8</v>
      </c>
      <c r="H5" s="140"/>
      <c r="I5" s="141"/>
      <c r="J5" s="141"/>
      <c r="L5" s="122"/>
      <c r="M5" s="122"/>
      <c r="N5" s="122"/>
      <c r="O5" s="122"/>
      <c r="P5" s="122"/>
      <c r="Q5" s="122"/>
      <c r="R5" s="122"/>
      <c r="S5" s="122"/>
      <c r="T5" s="122"/>
      <c r="U5" s="122"/>
    </row>
    <row r="6" spans="2:21" x14ac:dyDescent="0.25">
      <c r="B6" s="13">
        <f>'Part 2 Questions 1-3'!B6</f>
        <v>72</v>
      </c>
      <c r="C6" s="13">
        <f>'Part 2 Questions 1-3'!C6</f>
        <v>49</v>
      </c>
      <c r="D6" s="79">
        <f t="shared" si="0"/>
        <v>23</v>
      </c>
      <c r="F6" s="45" t="s">
        <v>6</v>
      </c>
      <c r="G6" s="80">
        <f>_xlfn.STDEV.S(D2:D101)</f>
        <v>8.9825869707378114</v>
      </c>
      <c r="H6"/>
      <c r="I6"/>
      <c r="L6" s="122"/>
      <c r="M6" s="122"/>
      <c r="N6" s="122"/>
      <c r="O6" s="122"/>
      <c r="P6" s="122"/>
      <c r="Q6" s="122"/>
      <c r="R6" s="122"/>
      <c r="S6" s="122"/>
      <c r="T6" s="122"/>
      <c r="U6" s="122"/>
    </row>
    <row r="7" spans="2:21" ht="15.75" thickBot="1" x14ac:dyDescent="0.3">
      <c r="B7" s="13">
        <f>'Part 2 Questions 1-3'!B7</f>
        <v>50</v>
      </c>
      <c r="C7" s="13">
        <f>'Part 2 Questions 1-3'!C7</f>
        <v>35</v>
      </c>
      <c r="D7" s="79">
        <f t="shared" si="0"/>
        <v>15</v>
      </c>
      <c r="F7" s="46" t="s">
        <v>29</v>
      </c>
      <c r="G7" s="81">
        <f>G6/SQRT(100)</f>
        <v>0.89825869707378114</v>
      </c>
      <c r="H7"/>
      <c r="I7"/>
      <c r="L7" s="122"/>
      <c r="M7" s="122"/>
      <c r="N7" s="122"/>
      <c r="O7" s="122"/>
      <c r="P7" s="122"/>
      <c r="Q7" s="122"/>
      <c r="R7" s="122"/>
      <c r="S7" s="122"/>
      <c r="T7" s="122"/>
      <c r="U7" s="122"/>
    </row>
    <row r="8" spans="2:21" x14ac:dyDescent="0.25">
      <c r="B8" s="13">
        <f>'Part 2 Questions 1-3'!B8</f>
        <v>52</v>
      </c>
      <c r="C8" s="13">
        <f>'Part 2 Questions 1-3'!C8</f>
        <v>38</v>
      </c>
      <c r="D8" s="79">
        <f t="shared" si="0"/>
        <v>14</v>
      </c>
      <c r="F8"/>
      <c r="G8"/>
      <c r="H8"/>
      <c r="I8"/>
      <c r="L8" s="122"/>
      <c r="M8" s="122"/>
      <c r="N8" s="122"/>
      <c r="O8" s="122"/>
      <c r="P8" s="122"/>
      <c r="Q8" s="122"/>
      <c r="R8" s="122"/>
      <c r="S8" s="122"/>
      <c r="T8" s="122"/>
      <c r="U8" s="122"/>
    </row>
    <row r="9" spans="2:21" x14ac:dyDescent="0.25">
      <c r="B9" s="13">
        <f>'Part 2 Questions 1-3'!B9</f>
        <v>49</v>
      </c>
      <c r="C9" s="13">
        <f>'Part 2 Questions 1-3'!C9</f>
        <v>10</v>
      </c>
      <c r="D9" s="79">
        <f t="shared" si="0"/>
        <v>39</v>
      </c>
      <c r="F9" s="143" t="s">
        <v>92</v>
      </c>
      <c r="G9" s="143"/>
      <c r="H9"/>
      <c r="I9"/>
      <c r="L9" s="122"/>
      <c r="M9" s="122"/>
      <c r="N9" s="122"/>
      <c r="O9" s="122"/>
      <c r="P9" s="122"/>
      <c r="Q9" s="122"/>
      <c r="R9" s="122"/>
      <c r="S9" s="122"/>
      <c r="T9" s="122"/>
      <c r="U9" s="122"/>
    </row>
    <row r="10" spans="2:21" ht="15.75" thickBot="1" x14ac:dyDescent="0.3">
      <c r="B10" s="13">
        <f>'Part 2 Questions 1-3'!B10</f>
        <v>55</v>
      </c>
      <c r="C10" s="13">
        <f>'Part 2 Questions 1-3'!C10</f>
        <v>32</v>
      </c>
      <c r="D10" s="79">
        <f t="shared" si="0"/>
        <v>23</v>
      </c>
      <c r="F10" s="98" t="s">
        <v>93</v>
      </c>
      <c r="G10" s="81">
        <f>D2:D101</f>
        <v>23</v>
      </c>
      <c r="K10" s="66"/>
      <c r="L10" s="122"/>
      <c r="M10" s="122"/>
      <c r="N10" s="122"/>
      <c r="O10" s="122"/>
      <c r="P10" s="122"/>
      <c r="Q10" s="122"/>
      <c r="R10" s="122"/>
      <c r="S10" s="122"/>
      <c r="T10" s="122"/>
      <c r="U10" s="122"/>
    </row>
    <row r="11" spans="2:21" ht="33" customHeight="1" thickBot="1" x14ac:dyDescent="0.3">
      <c r="B11" s="13">
        <f>'Part 2 Questions 1-3'!B11</f>
        <v>73</v>
      </c>
      <c r="C11" s="13">
        <f>'Part 2 Questions 1-3'!C11</f>
        <v>52</v>
      </c>
      <c r="D11" s="79">
        <f t="shared" si="0"/>
        <v>21</v>
      </c>
      <c r="K11" s="67"/>
      <c r="L11" s="122"/>
      <c r="M11" s="122"/>
      <c r="N11" s="122"/>
      <c r="O11" s="122"/>
      <c r="P11" s="122"/>
      <c r="Q11" s="122"/>
      <c r="R11" s="122"/>
      <c r="S11" s="122"/>
      <c r="T11" s="122"/>
      <c r="U11" s="122"/>
    </row>
    <row r="12" spans="2:21" ht="15.75" thickTop="1" x14ac:dyDescent="0.25">
      <c r="B12" s="13">
        <f>'Part 2 Questions 1-3'!B12</f>
        <v>55</v>
      </c>
      <c r="C12" s="13">
        <f>'Part 2 Questions 1-3'!C12</f>
        <v>17</v>
      </c>
      <c r="D12" s="79">
        <f t="shared" si="0"/>
        <v>38</v>
      </c>
      <c r="F12" s="144" t="s">
        <v>61</v>
      </c>
      <c r="G12" s="145"/>
      <c r="H12" s="145"/>
      <c r="I12" s="145"/>
      <c r="J12" s="146"/>
      <c r="K12" s="68"/>
    </row>
    <row r="13" spans="2:21" ht="30.75" thickBot="1" x14ac:dyDescent="0.3">
      <c r="B13" s="13">
        <f>'Part 2 Questions 1-3'!B13</f>
        <v>51</v>
      </c>
      <c r="C13" s="13">
        <f>'Part 2 Questions 1-3'!C13</f>
        <v>37</v>
      </c>
      <c r="D13" s="79">
        <f t="shared" si="0"/>
        <v>14</v>
      </c>
      <c r="F13" s="94" t="s">
        <v>62</v>
      </c>
      <c r="G13" s="95" t="s">
        <v>63</v>
      </c>
      <c r="H13" s="95" t="s">
        <v>66</v>
      </c>
      <c r="I13" s="96" t="s">
        <v>64</v>
      </c>
      <c r="J13" s="97" t="s">
        <v>30</v>
      </c>
      <c r="K13" s="68"/>
      <c r="L13" s="139" t="s">
        <v>94</v>
      </c>
      <c r="M13" s="139"/>
      <c r="N13" s="139"/>
      <c r="O13" s="139"/>
      <c r="P13" s="139"/>
      <c r="Q13" s="139"/>
      <c r="R13" s="139"/>
      <c r="S13" s="139"/>
      <c r="T13" s="139"/>
      <c r="U13" s="139"/>
    </row>
    <row r="14" spans="2:21" ht="15.75" thickTop="1" x14ac:dyDescent="0.25">
      <c r="B14" s="13">
        <f>'Part 2 Questions 1-3'!B14</f>
        <v>38</v>
      </c>
      <c r="C14" s="13">
        <f>'Part 2 Questions 1-3'!C14</f>
        <v>26</v>
      </c>
      <c r="D14" s="79">
        <f t="shared" si="0"/>
        <v>12</v>
      </c>
      <c r="F14" s="77" t="s">
        <v>16</v>
      </c>
      <c r="G14" s="77" t="s">
        <v>16</v>
      </c>
      <c r="H14" s="78" t="s">
        <v>105</v>
      </c>
      <c r="I14" s="77" t="s">
        <v>16</v>
      </c>
      <c r="J14" s="77" t="s">
        <v>16</v>
      </c>
      <c r="K14" s="68"/>
      <c r="L14" s="139"/>
      <c r="M14" s="139"/>
      <c r="N14" s="139"/>
      <c r="O14" s="139"/>
      <c r="P14" s="139"/>
      <c r="Q14" s="139"/>
      <c r="R14" s="139"/>
      <c r="S14" s="139"/>
      <c r="T14" s="139"/>
      <c r="U14" s="139"/>
    </row>
    <row r="15" spans="2:21" x14ac:dyDescent="0.25">
      <c r="B15" s="13">
        <f>'Part 2 Questions 1-3'!B15</f>
        <v>28</v>
      </c>
      <c r="C15" s="13">
        <f>'Part 2 Questions 1-3'!C15</f>
        <v>0</v>
      </c>
      <c r="D15" s="79">
        <f t="shared" si="0"/>
        <v>28</v>
      </c>
      <c r="F15" s="77" t="s">
        <v>16</v>
      </c>
      <c r="G15" s="77" t="s">
        <v>16</v>
      </c>
      <c r="H15" s="78" t="str">
        <f t="shared" ref="H15:H24" si="1">IF(OR(F15="formula",G15="formula"),"auto","("&amp;F15&amp;", "&amp;G15&amp;"]")</f>
        <v>auto</v>
      </c>
      <c r="I15" s="77" t="s">
        <v>16</v>
      </c>
      <c r="J15" s="77" t="s">
        <v>16</v>
      </c>
      <c r="K15" s="68"/>
      <c r="L15" s="139"/>
      <c r="M15" s="139"/>
      <c r="N15" s="139"/>
      <c r="O15" s="139"/>
      <c r="P15" s="139"/>
      <c r="Q15" s="139"/>
      <c r="R15" s="139"/>
      <c r="S15" s="139"/>
      <c r="T15" s="139"/>
      <c r="U15" s="139"/>
    </row>
    <row r="16" spans="2:21" x14ac:dyDescent="0.25">
      <c r="B16" s="13">
        <f>'Part 2 Questions 1-3'!B16</f>
        <v>60</v>
      </c>
      <c r="C16" s="13">
        <f>'Part 2 Questions 1-3'!C16</f>
        <v>44</v>
      </c>
      <c r="D16" s="79">
        <f t="shared" si="0"/>
        <v>16</v>
      </c>
      <c r="F16" s="77" t="s">
        <v>16</v>
      </c>
      <c r="G16" s="77" t="s">
        <v>16</v>
      </c>
      <c r="H16" s="78" t="str">
        <f t="shared" si="1"/>
        <v>auto</v>
      </c>
      <c r="I16" s="77" t="s">
        <v>16</v>
      </c>
      <c r="J16" s="77" t="s">
        <v>16</v>
      </c>
      <c r="K16" s="68"/>
      <c r="L16" s="139"/>
      <c r="M16" s="139"/>
      <c r="N16" s="139"/>
      <c r="O16" s="139"/>
      <c r="P16" s="139"/>
      <c r="Q16" s="139"/>
      <c r="R16" s="139"/>
      <c r="S16" s="139"/>
      <c r="T16" s="139"/>
      <c r="U16" s="139"/>
    </row>
    <row r="17" spans="2:23" x14ac:dyDescent="0.25">
      <c r="B17" s="13">
        <f>'Part 2 Questions 1-3'!B17</f>
        <v>57</v>
      </c>
      <c r="C17" s="13">
        <f>'Part 2 Questions 1-3'!C17</f>
        <v>40</v>
      </c>
      <c r="D17" s="79">
        <f t="shared" si="0"/>
        <v>17</v>
      </c>
      <c r="F17" s="77" t="s">
        <v>16</v>
      </c>
      <c r="G17" s="77" t="s">
        <v>16</v>
      </c>
      <c r="H17" s="78" t="str">
        <f t="shared" si="1"/>
        <v>auto</v>
      </c>
      <c r="I17" s="77" t="s">
        <v>16</v>
      </c>
      <c r="J17" s="77" t="s">
        <v>16</v>
      </c>
      <c r="K17" s="68"/>
      <c r="L17" s="139"/>
      <c r="M17" s="139"/>
      <c r="N17" s="139"/>
      <c r="O17" s="139"/>
      <c r="P17" s="139"/>
      <c r="Q17" s="139"/>
      <c r="R17" s="139"/>
      <c r="S17" s="139"/>
      <c r="T17" s="139"/>
      <c r="U17" s="139"/>
    </row>
    <row r="18" spans="2:23" x14ac:dyDescent="0.25">
      <c r="B18" s="13">
        <f>'Part 2 Questions 1-3'!B18</f>
        <v>59</v>
      </c>
      <c r="C18" s="13">
        <f>'Part 2 Questions 1-3'!C18</f>
        <v>30</v>
      </c>
      <c r="D18" s="79">
        <f t="shared" si="0"/>
        <v>29</v>
      </c>
      <c r="F18" s="77" t="s">
        <v>16</v>
      </c>
      <c r="G18" s="77" t="s">
        <v>16</v>
      </c>
      <c r="H18" s="78" t="str">
        <f t="shared" si="1"/>
        <v>auto</v>
      </c>
      <c r="I18" s="77" t="s">
        <v>16</v>
      </c>
      <c r="J18" s="77" t="s">
        <v>16</v>
      </c>
      <c r="K18" s="68"/>
      <c r="L18" s="12"/>
    </row>
    <row r="19" spans="2:23" ht="15" customHeight="1" x14ac:dyDescent="0.25">
      <c r="B19" s="13">
        <f>'Part 2 Questions 1-3'!B19</f>
        <v>60</v>
      </c>
      <c r="C19" s="13">
        <f>'Part 2 Questions 1-3'!C19</f>
        <v>42</v>
      </c>
      <c r="D19" s="79">
        <f t="shared" si="0"/>
        <v>18</v>
      </c>
      <c r="F19" s="77" t="s">
        <v>16</v>
      </c>
      <c r="G19" s="77" t="s">
        <v>16</v>
      </c>
      <c r="H19" s="78" t="str">
        <f t="shared" si="1"/>
        <v>auto</v>
      </c>
      <c r="I19" s="77" t="s">
        <v>16</v>
      </c>
      <c r="J19" s="77" t="s">
        <v>16</v>
      </c>
      <c r="K19" s="68"/>
      <c r="L19" s="142" t="s">
        <v>88</v>
      </c>
      <c r="M19" s="142"/>
      <c r="N19" s="142"/>
      <c r="O19" s="142"/>
      <c r="P19" s="142"/>
      <c r="Q19" s="142"/>
      <c r="R19" s="142"/>
      <c r="S19" s="142"/>
      <c r="T19" s="142"/>
      <c r="U19" s="142"/>
      <c r="V19" s="142"/>
      <c r="W19" s="142"/>
    </row>
    <row r="20" spans="2:23" x14ac:dyDescent="0.25">
      <c r="B20" s="13">
        <f>'Part 2 Questions 1-3'!B20</f>
        <v>61</v>
      </c>
      <c r="C20" s="13">
        <f>'Part 2 Questions 1-3'!C20</f>
        <v>34</v>
      </c>
      <c r="D20" s="79">
        <f t="shared" si="0"/>
        <v>27</v>
      </c>
      <c r="F20" s="77" t="s">
        <v>16</v>
      </c>
      <c r="G20" s="77" t="s">
        <v>16</v>
      </c>
      <c r="H20" s="78" t="str">
        <f t="shared" si="1"/>
        <v>auto</v>
      </c>
      <c r="I20" s="77" t="s">
        <v>16</v>
      </c>
      <c r="J20" s="77" t="s">
        <v>16</v>
      </c>
      <c r="K20" s="68"/>
      <c r="L20" s="142"/>
      <c r="M20" s="142"/>
      <c r="N20" s="142"/>
      <c r="O20" s="142"/>
      <c r="P20" s="142"/>
      <c r="Q20" s="142"/>
      <c r="R20" s="142"/>
      <c r="S20" s="142"/>
      <c r="T20" s="142"/>
      <c r="U20" s="142"/>
      <c r="V20" s="142"/>
      <c r="W20" s="142"/>
    </row>
    <row r="21" spans="2:23" x14ac:dyDescent="0.25">
      <c r="B21" s="13">
        <f>'Part 2 Questions 1-3'!B21</f>
        <v>57</v>
      </c>
      <c r="C21" s="13">
        <f>'Part 2 Questions 1-3'!C21</f>
        <v>33</v>
      </c>
      <c r="D21" s="79">
        <f t="shared" si="0"/>
        <v>24</v>
      </c>
      <c r="F21" s="77" t="s">
        <v>16</v>
      </c>
      <c r="G21" s="77" t="s">
        <v>16</v>
      </c>
      <c r="H21" s="78" t="str">
        <f t="shared" si="1"/>
        <v>auto</v>
      </c>
      <c r="I21" s="77" t="s">
        <v>16</v>
      </c>
      <c r="J21" s="77" t="s">
        <v>16</v>
      </c>
      <c r="K21" s="68"/>
      <c r="L21" s="142"/>
      <c r="M21" s="142"/>
      <c r="N21" s="142"/>
      <c r="O21" s="142"/>
      <c r="P21" s="142"/>
      <c r="Q21" s="142"/>
      <c r="R21" s="142"/>
      <c r="S21" s="142"/>
      <c r="T21" s="142"/>
      <c r="U21" s="142"/>
      <c r="V21" s="142"/>
      <c r="W21" s="142"/>
    </row>
    <row r="22" spans="2:23" x14ac:dyDescent="0.25">
      <c r="B22" s="13">
        <f>'Part 2 Questions 1-3'!B22</f>
        <v>71</v>
      </c>
      <c r="C22" s="13">
        <f>'Part 2 Questions 1-3'!C22</f>
        <v>50</v>
      </c>
      <c r="D22" s="79">
        <f t="shared" si="0"/>
        <v>21</v>
      </c>
      <c r="F22" s="77" t="s">
        <v>16</v>
      </c>
      <c r="G22" s="77" t="s">
        <v>16</v>
      </c>
      <c r="H22" s="78" t="str">
        <f t="shared" si="1"/>
        <v>auto</v>
      </c>
      <c r="I22" s="77" t="s">
        <v>16</v>
      </c>
      <c r="J22" s="77" t="s">
        <v>16</v>
      </c>
      <c r="K22" s="68"/>
      <c r="L22" s="142"/>
      <c r="M22" s="142"/>
      <c r="N22" s="142"/>
      <c r="O22" s="142"/>
      <c r="P22" s="142"/>
      <c r="Q22" s="142"/>
      <c r="R22" s="142"/>
      <c r="S22" s="142"/>
      <c r="T22" s="142"/>
      <c r="U22" s="142"/>
      <c r="V22" s="142"/>
      <c r="W22" s="142"/>
    </row>
    <row r="23" spans="2:23" x14ac:dyDescent="0.25">
      <c r="B23" s="13">
        <f>'Part 2 Questions 1-3'!B23</f>
        <v>57</v>
      </c>
      <c r="C23" s="13">
        <f>'Part 2 Questions 1-3'!C23</f>
        <v>40</v>
      </c>
      <c r="D23" s="79">
        <f t="shared" si="0"/>
        <v>17</v>
      </c>
      <c r="F23" s="77" t="s">
        <v>16</v>
      </c>
      <c r="G23" s="77" t="s">
        <v>16</v>
      </c>
      <c r="H23" s="78" t="str">
        <f t="shared" si="1"/>
        <v>auto</v>
      </c>
      <c r="I23" s="77" t="s">
        <v>16</v>
      </c>
      <c r="J23" s="77" t="s">
        <v>16</v>
      </c>
      <c r="K23" s="66"/>
      <c r="L23" s="142"/>
      <c r="M23" s="142"/>
      <c r="N23" s="142"/>
      <c r="O23" s="142"/>
      <c r="P23" s="142"/>
      <c r="Q23" s="142"/>
      <c r="R23" s="142"/>
      <c r="S23" s="142"/>
      <c r="T23" s="142"/>
      <c r="U23" s="142"/>
      <c r="V23" s="142"/>
      <c r="W23" s="142"/>
    </row>
    <row r="24" spans="2:23" x14ac:dyDescent="0.25">
      <c r="B24" s="13">
        <f>'Part 2 Questions 1-3'!B24</f>
        <v>63</v>
      </c>
      <c r="C24" s="13">
        <f>'Part 2 Questions 1-3'!C24</f>
        <v>38</v>
      </c>
      <c r="D24" s="79">
        <f t="shared" si="0"/>
        <v>25</v>
      </c>
      <c r="F24" s="77" t="s">
        <v>16</v>
      </c>
      <c r="G24" s="77" t="s">
        <v>16</v>
      </c>
      <c r="H24" s="78" t="str">
        <f t="shared" si="1"/>
        <v>auto</v>
      </c>
      <c r="I24" s="77" t="s">
        <v>16</v>
      </c>
      <c r="J24" s="77" t="s">
        <v>16</v>
      </c>
      <c r="L24" s="142"/>
      <c r="M24" s="142"/>
      <c r="N24" s="142"/>
      <c r="O24" s="142"/>
      <c r="P24" s="142"/>
      <c r="Q24" s="142"/>
      <c r="R24" s="142"/>
      <c r="S24" s="142"/>
      <c r="T24" s="142"/>
      <c r="U24" s="142"/>
      <c r="V24" s="142"/>
      <c r="W24" s="142"/>
    </row>
    <row r="25" spans="2:23" ht="15.75" thickBot="1" x14ac:dyDescent="0.3">
      <c r="B25" s="13">
        <f>'Part 2 Questions 1-3'!B25</f>
        <v>64</v>
      </c>
      <c r="C25" s="13">
        <f>'Part 2 Questions 1-3'!C25</f>
        <v>43</v>
      </c>
      <c r="D25" s="79">
        <f t="shared" si="0"/>
        <v>21</v>
      </c>
      <c r="F25" s="136" t="s">
        <v>65</v>
      </c>
      <c r="G25" s="137"/>
      <c r="H25" s="137"/>
      <c r="I25" s="137"/>
      <c r="J25" s="138"/>
      <c r="L25" s="142"/>
      <c r="M25" s="142"/>
      <c r="N25" s="142"/>
      <c r="O25" s="142"/>
      <c r="P25" s="142"/>
      <c r="Q25" s="142"/>
      <c r="R25" s="142"/>
      <c r="S25" s="142"/>
      <c r="T25" s="142"/>
      <c r="U25" s="142"/>
      <c r="V25" s="142"/>
      <c r="W25" s="142"/>
    </row>
    <row r="26" spans="2:23" ht="15.75" thickTop="1" x14ac:dyDescent="0.25">
      <c r="B26" s="13">
        <f>'Part 2 Questions 1-3'!B26</f>
        <v>63</v>
      </c>
      <c r="C26" s="13">
        <f>'Part 2 Questions 1-3'!C26</f>
        <v>52</v>
      </c>
      <c r="D26" s="79">
        <f t="shared" si="0"/>
        <v>11</v>
      </c>
      <c r="L26" s="142"/>
      <c r="M26" s="142"/>
      <c r="N26" s="142"/>
      <c r="O26" s="142"/>
      <c r="P26" s="142"/>
      <c r="Q26" s="142"/>
      <c r="R26" s="142"/>
      <c r="S26" s="142"/>
      <c r="T26" s="142"/>
      <c r="U26" s="142"/>
      <c r="V26" s="142"/>
      <c r="W26" s="142"/>
    </row>
    <row r="27" spans="2:23" ht="15.75" thickBot="1" x14ac:dyDescent="0.3">
      <c r="B27" s="13">
        <f>'Part 2 Questions 1-3'!B27</f>
        <v>23</v>
      </c>
      <c r="C27" s="13">
        <f>'Part 2 Questions 1-3'!C27</f>
        <v>0</v>
      </c>
      <c r="D27" s="79">
        <f t="shared" si="0"/>
        <v>23</v>
      </c>
      <c r="L27" s="142"/>
      <c r="M27" s="142"/>
      <c r="N27" s="142"/>
      <c r="O27" s="142"/>
      <c r="P27" s="142"/>
      <c r="Q27" s="142"/>
      <c r="R27" s="142"/>
      <c r="S27" s="142"/>
      <c r="T27" s="142"/>
      <c r="U27" s="142"/>
      <c r="V27" s="142"/>
      <c r="W27" s="142"/>
    </row>
    <row r="28" spans="2:23" ht="15.75" thickBot="1" x14ac:dyDescent="0.3">
      <c r="B28" s="13">
        <f>'Part 2 Questions 1-3'!B28</f>
        <v>21</v>
      </c>
      <c r="C28" s="13">
        <f>'Part 2 Questions 1-3'!C28</f>
        <v>3</v>
      </c>
      <c r="D28" s="79">
        <f t="shared" si="0"/>
        <v>18</v>
      </c>
      <c r="F28" s="133" t="s">
        <v>31</v>
      </c>
      <c r="G28" s="134"/>
      <c r="H28" s="135"/>
      <c r="L28" s="142"/>
      <c r="M28" s="142"/>
      <c r="N28" s="142"/>
      <c r="O28" s="142"/>
      <c r="P28" s="142"/>
      <c r="Q28" s="142"/>
      <c r="R28" s="142"/>
      <c r="S28" s="142"/>
      <c r="T28" s="142"/>
      <c r="U28" s="142"/>
      <c r="V28" s="142"/>
      <c r="W28" s="142"/>
    </row>
    <row r="29" spans="2:23" x14ac:dyDescent="0.25">
      <c r="B29" s="13">
        <f>'Part 2 Questions 1-3'!B29</f>
        <v>64</v>
      </c>
      <c r="C29" s="13">
        <f>'Part 2 Questions 1-3'!C29</f>
        <v>35</v>
      </c>
      <c r="D29" s="79">
        <f t="shared" si="0"/>
        <v>29</v>
      </c>
      <c r="F29" s="56" t="s">
        <v>32</v>
      </c>
      <c r="G29" s="57" t="s">
        <v>33</v>
      </c>
      <c r="H29" s="58" t="s">
        <v>34</v>
      </c>
      <c r="L29" s="142"/>
      <c r="M29" s="142"/>
      <c r="N29" s="142"/>
      <c r="O29" s="142"/>
      <c r="P29" s="142"/>
      <c r="Q29" s="142"/>
      <c r="R29" s="142"/>
      <c r="S29" s="142"/>
      <c r="T29" s="142"/>
      <c r="U29" s="142"/>
      <c r="V29" s="142"/>
      <c r="W29" s="142"/>
    </row>
    <row r="30" spans="2:23" ht="15.75" thickBot="1" x14ac:dyDescent="0.3">
      <c r="B30" s="13">
        <f>'Part 2 Questions 1-3'!B30</f>
        <v>54</v>
      </c>
      <c r="C30" s="13">
        <f>'Part 2 Questions 1-3'!C30</f>
        <v>44</v>
      </c>
      <c r="D30" s="79">
        <f t="shared" si="0"/>
        <v>10</v>
      </c>
      <c r="F30" s="82">
        <f>G5-CONFIDENCE(0.05,G6,100)</f>
        <v>19.039445304935516</v>
      </c>
      <c r="G30" s="59" t="s">
        <v>33</v>
      </c>
      <c r="H30" s="83">
        <f>G5+CONFIDENCE(0.05,G6,100)</f>
        <v>22.560554695064486</v>
      </c>
      <c r="L30" s="128" t="s">
        <v>77</v>
      </c>
      <c r="M30" s="128"/>
      <c r="N30" s="128"/>
    </row>
    <row r="31" spans="2:23" ht="15.75" thickBot="1" x14ac:dyDescent="0.3">
      <c r="B31" s="13">
        <f>'Part 2 Questions 1-3'!B31</f>
        <v>72</v>
      </c>
      <c r="C31" s="13">
        <f>'Part 2 Questions 1-3'!C31</f>
        <v>49</v>
      </c>
      <c r="D31" s="79">
        <f t="shared" si="0"/>
        <v>23</v>
      </c>
      <c r="L31" s="130" t="s">
        <v>104</v>
      </c>
      <c r="M31" s="130"/>
      <c r="N31" s="130"/>
      <c r="O31" s="130"/>
      <c r="P31" s="130"/>
      <c r="Q31" s="130"/>
      <c r="R31" s="130"/>
      <c r="S31" s="130"/>
      <c r="T31" s="130"/>
      <c r="U31" s="130"/>
    </row>
    <row r="32" spans="2:23" x14ac:dyDescent="0.25">
      <c r="B32" s="13">
        <f>'Part 2 Questions 1-3'!B32</f>
        <v>50</v>
      </c>
      <c r="C32" s="13">
        <f>'Part 2 Questions 1-3'!C32</f>
        <v>35</v>
      </c>
      <c r="D32" s="79">
        <f t="shared" si="0"/>
        <v>15</v>
      </c>
      <c r="F32" s="155" t="s">
        <v>98</v>
      </c>
      <c r="G32" s="155" t="s">
        <v>30</v>
      </c>
      <c r="H32" s="155" t="s">
        <v>100</v>
      </c>
      <c r="L32" s="130"/>
      <c r="M32" s="130"/>
      <c r="N32" s="130"/>
      <c r="O32" s="130"/>
      <c r="P32" s="130"/>
      <c r="Q32" s="130"/>
      <c r="R32" s="130"/>
      <c r="S32" s="130"/>
      <c r="T32" s="130"/>
      <c r="U32" s="130"/>
    </row>
    <row r="33" spans="2:21" x14ac:dyDescent="0.25">
      <c r="B33" s="13">
        <f>'Part 2 Questions 1-3'!B33</f>
        <v>52</v>
      </c>
      <c r="C33" s="13">
        <f>'Part 2 Questions 1-3'!C33</f>
        <v>38</v>
      </c>
      <c r="D33" s="79">
        <f t="shared" si="0"/>
        <v>14</v>
      </c>
      <c r="F33" s="151">
        <v>-29</v>
      </c>
      <c r="G33" s="151">
        <v>1</v>
      </c>
      <c r="H33" s="152">
        <v>0.01</v>
      </c>
      <c r="L33" s="130"/>
      <c r="M33" s="130"/>
      <c r="N33" s="130"/>
      <c r="O33" s="130"/>
      <c r="P33" s="130"/>
      <c r="Q33" s="130"/>
      <c r="R33" s="130"/>
      <c r="S33" s="130"/>
      <c r="T33" s="130"/>
      <c r="U33" s="130"/>
    </row>
    <row r="34" spans="2:21" x14ac:dyDescent="0.25">
      <c r="B34" s="13">
        <f>'Part 2 Questions 1-3'!B34</f>
        <v>49</v>
      </c>
      <c r="C34" s="13">
        <f>'Part 2 Questions 1-3'!C34</f>
        <v>10</v>
      </c>
      <c r="D34" s="79">
        <f t="shared" si="0"/>
        <v>39</v>
      </c>
      <c r="F34" s="151">
        <v>-22.2</v>
      </c>
      <c r="G34" s="151">
        <v>0</v>
      </c>
      <c r="H34" s="152">
        <v>0.01</v>
      </c>
      <c r="L34" s="130"/>
      <c r="M34" s="130"/>
      <c r="N34" s="130"/>
      <c r="O34" s="130"/>
      <c r="P34" s="130"/>
      <c r="Q34" s="130"/>
      <c r="R34" s="130"/>
      <c r="S34" s="130"/>
      <c r="T34" s="130"/>
      <c r="U34" s="130"/>
    </row>
    <row r="35" spans="2:21" x14ac:dyDescent="0.25">
      <c r="B35" s="13">
        <f>'Part 2 Questions 1-3'!B35</f>
        <v>55</v>
      </c>
      <c r="C35" s="13">
        <f>'Part 2 Questions 1-3'!C35</f>
        <v>32</v>
      </c>
      <c r="D35" s="79">
        <f t="shared" si="0"/>
        <v>23</v>
      </c>
      <c r="F35" s="151">
        <v>-15.4</v>
      </c>
      <c r="G35" s="151">
        <v>0</v>
      </c>
      <c r="H35" s="152">
        <v>0.01</v>
      </c>
      <c r="L35" s="130"/>
      <c r="M35" s="130"/>
      <c r="N35" s="130"/>
      <c r="O35" s="130"/>
      <c r="P35" s="130"/>
      <c r="Q35" s="130"/>
      <c r="R35" s="130"/>
      <c r="S35" s="130"/>
      <c r="T35" s="130"/>
      <c r="U35" s="130"/>
    </row>
    <row r="36" spans="2:21" x14ac:dyDescent="0.25">
      <c r="B36" s="13">
        <f>'Part 2 Questions 1-3'!B36</f>
        <v>73</v>
      </c>
      <c r="C36" s="13">
        <f>'Part 2 Questions 1-3'!C36</f>
        <v>52</v>
      </c>
      <c r="D36" s="79">
        <f t="shared" si="0"/>
        <v>21</v>
      </c>
      <c r="F36" s="151">
        <v>-8.6000000000000014</v>
      </c>
      <c r="G36" s="151">
        <v>0</v>
      </c>
      <c r="H36" s="152">
        <v>0.01</v>
      </c>
      <c r="L36" s="130"/>
      <c r="M36" s="130"/>
      <c r="N36" s="130"/>
      <c r="O36" s="130"/>
      <c r="P36" s="130"/>
      <c r="Q36" s="130"/>
      <c r="R36" s="130"/>
      <c r="S36" s="130"/>
      <c r="T36" s="130"/>
      <c r="U36" s="130"/>
    </row>
    <row r="37" spans="2:21" x14ac:dyDescent="0.25">
      <c r="B37" s="13">
        <f>'Part 2 Questions 1-3'!B37</f>
        <v>55</v>
      </c>
      <c r="C37" s="13">
        <f>'Part 2 Questions 1-3'!C37</f>
        <v>17</v>
      </c>
      <c r="D37" s="79">
        <f t="shared" si="0"/>
        <v>38</v>
      </c>
      <c r="F37" s="151">
        <v>-1.8000000000000007</v>
      </c>
      <c r="G37" s="151">
        <v>0</v>
      </c>
      <c r="H37" s="152">
        <v>0.01</v>
      </c>
    </row>
    <row r="38" spans="2:21" x14ac:dyDescent="0.25">
      <c r="B38" s="13">
        <f>'Part 2 Questions 1-3'!B38</f>
        <v>51</v>
      </c>
      <c r="C38" s="13">
        <f>'Part 2 Questions 1-3'!C38</f>
        <v>37</v>
      </c>
      <c r="D38" s="79">
        <f t="shared" si="0"/>
        <v>14</v>
      </c>
      <c r="F38" s="151">
        <v>5</v>
      </c>
      <c r="G38" s="151">
        <v>0</v>
      </c>
      <c r="H38" s="152">
        <v>0.01</v>
      </c>
      <c r="L38" s="129" t="s">
        <v>78</v>
      </c>
      <c r="M38" s="129"/>
      <c r="N38" s="129"/>
      <c r="O38" s="79" t="s">
        <v>103</v>
      </c>
    </row>
    <row r="39" spans="2:21" x14ac:dyDescent="0.25">
      <c r="B39" s="13">
        <f>'Part 2 Questions 1-3'!B39</f>
        <v>38</v>
      </c>
      <c r="C39" s="13">
        <f>'Part 2 Questions 1-3'!C39</f>
        <v>26</v>
      </c>
      <c r="D39" s="79">
        <f t="shared" si="0"/>
        <v>12</v>
      </c>
      <c r="F39" s="151">
        <v>11.799999999999997</v>
      </c>
      <c r="G39" s="151">
        <v>8</v>
      </c>
      <c r="H39" s="152">
        <v>0.09</v>
      </c>
    </row>
    <row r="40" spans="2:21" x14ac:dyDescent="0.25">
      <c r="B40" s="13">
        <f>'Part 2 Questions 1-3'!B40</f>
        <v>28</v>
      </c>
      <c r="C40" s="13">
        <f>'Part 2 Questions 1-3'!C40</f>
        <v>0</v>
      </c>
      <c r="D40" s="79">
        <f t="shared" si="0"/>
        <v>28</v>
      </c>
      <c r="F40" s="151">
        <v>18.600000000000001</v>
      </c>
      <c r="G40" s="151">
        <v>36</v>
      </c>
      <c r="H40" s="152">
        <v>0.45</v>
      </c>
      <c r="L40" s="128" t="s">
        <v>79</v>
      </c>
      <c r="M40" s="128"/>
      <c r="N40" s="128"/>
      <c r="O40" s="79" t="s">
        <v>102</v>
      </c>
    </row>
    <row r="41" spans="2:21" x14ac:dyDescent="0.25">
      <c r="B41" s="13">
        <f>'Part 2 Questions 1-3'!B41</f>
        <v>60</v>
      </c>
      <c r="C41" s="13">
        <f>'Part 2 Questions 1-3'!C41</f>
        <v>44</v>
      </c>
      <c r="D41" s="79">
        <f t="shared" si="0"/>
        <v>16</v>
      </c>
      <c r="F41" s="151">
        <v>25.4</v>
      </c>
      <c r="G41" s="151">
        <v>31</v>
      </c>
      <c r="H41" s="152">
        <v>0.76</v>
      </c>
    </row>
    <row r="42" spans="2:21" x14ac:dyDescent="0.25">
      <c r="B42" s="13">
        <f>'Part 2 Questions 1-3'!B42</f>
        <v>57</v>
      </c>
      <c r="C42" s="13">
        <f>'Part 2 Questions 1-3'!C42</f>
        <v>40</v>
      </c>
      <c r="D42" s="79">
        <f t="shared" si="0"/>
        <v>17</v>
      </c>
      <c r="F42" s="151">
        <v>32.199999999999996</v>
      </c>
      <c r="G42" s="151">
        <v>16</v>
      </c>
      <c r="H42" s="152">
        <v>0.92</v>
      </c>
      <c r="L42" s="128" t="s">
        <v>80</v>
      </c>
      <c r="M42" s="128"/>
      <c r="N42" s="128"/>
      <c r="O42" s="79" t="s">
        <v>101</v>
      </c>
    </row>
    <row r="43" spans="2:21" ht="15.75" thickBot="1" x14ac:dyDescent="0.3">
      <c r="B43" s="13">
        <f>'Part 2 Questions 1-3'!B43</f>
        <v>59</v>
      </c>
      <c r="C43" s="13">
        <f>'Part 2 Questions 1-3'!C43</f>
        <v>30</v>
      </c>
      <c r="D43" s="79">
        <f t="shared" si="0"/>
        <v>29</v>
      </c>
      <c r="F43" s="153" t="s">
        <v>99</v>
      </c>
      <c r="G43" s="153">
        <v>8</v>
      </c>
      <c r="H43" s="154">
        <v>1</v>
      </c>
    </row>
    <row r="44" spans="2:21" x14ac:dyDescent="0.25">
      <c r="B44" s="13">
        <f>'Part 2 Questions 1-3'!B44</f>
        <v>60</v>
      </c>
      <c r="C44" s="13">
        <f>'Part 2 Questions 1-3'!C44</f>
        <v>42</v>
      </c>
      <c r="D44" s="79">
        <f t="shared" si="0"/>
        <v>18</v>
      </c>
    </row>
    <row r="45" spans="2:21" x14ac:dyDescent="0.25">
      <c r="B45" s="13">
        <f>'Part 2 Questions 1-3'!B45</f>
        <v>61</v>
      </c>
      <c r="C45" s="13">
        <f>'Part 2 Questions 1-3'!C45</f>
        <v>34</v>
      </c>
      <c r="D45" s="79">
        <f t="shared" si="0"/>
        <v>27</v>
      </c>
    </row>
    <row r="46" spans="2:21" x14ac:dyDescent="0.25">
      <c r="B46" s="13">
        <f>'Part 2 Questions 1-3'!B46</f>
        <v>57</v>
      </c>
      <c r="C46" s="13">
        <f>'Part 2 Questions 1-3'!C46</f>
        <v>33</v>
      </c>
      <c r="D46" s="79">
        <f t="shared" si="0"/>
        <v>24</v>
      </c>
    </row>
    <row r="47" spans="2:21" x14ac:dyDescent="0.25">
      <c r="B47" s="13">
        <f>'Part 2 Questions 1-3'!B47</f>
        <v>71</v>
      </c>
      <c r="C47" s="13">
        <f>'Part 2 Questions 1-3'!C47</f>
        <v>50</v>
      </c>
      <c r="D47" s="79">
        <f t="shared" si="0"/>
        <v>21</v>
      </c>
    </row>
    <row r="48" spans="2:21" x14ac:dyDescent="0.25">
      <c r="B48" s="13">
        <f>'Part 2 Questions 1-3'!B48</f>
        <v>57</v>
      </c>
      <c r="C48" s="13">
        <f>'Part 2 Questions 1-3'!C48</f>
        <v>40</v>
      </c>
      <c r="D48" s="79">
        <f t="shared" si="0"/>
        <v>17</v>
      </c>
    </row>
    <row r="49" spans="2:4" x14ac:dyDescent="0.25">
      <c r="B49" s="13">
        <f>'Part 2 Questions 1-3'!B49</f>
        <v>63</v>
      </c>
      <c r="C49" s="13">
        <f>'Part 2 Questions 1-3'!C49</f>
        <v>38</v>
      </c>
      <c r="D49" s="79">
        <f t="shared" si="0"/>
        <v>25</v>
      </c>
    </row>
    <row r="50" spans="2:4" x14ac:dyDescent="0.25">
      <c r="B50" s="13">
        <f>'Part 2 Questions 1-3'!B50</f>
        <v>64</v>
      </c>
      <c r="C50" s="13">
        <f>'Part 2 Questions 1-3'!C50</f>
        <v>43</v>
      </c>
      <c r="D50" s="79">
        <f t="shared" si="0"/>
        <v>21</v>
      </c>
    </row>
    <row r="51" spans="2:4" x14ac:dyDescent="0.25">
      <c r="B51" s="13">
        <f>'Part 2 Questions 1-3'!B51</f>
        <v>63</v>
      </c>
      <c r="C51" s="13">
        <f>'Part 2 Questions 1-3'!C51</f>
        <v>52</v>
      </c>
      <c r="D51" s="79">
        <f t="shared" si="0"/>
        <v>11</v>
      </c>
    </row>
    <row r="52" spans="2:4" x14ac:dyDescent="0.25">
      <c r="B52" s="13">
        <f>'Part 2 Questions 1-3'!B52</f>
        <v>23</v>
      </c>
      <c r="C52" s="13">
        <f>'Part 2 Questions 1-3'!C52</f>
        <v>0</v>
      </c>
      <c r="D52" s="79">
        <f t="shared" si="0"/>
        <v>23</v>
      </c>
    </row>
    <row r="53" spans="2:4" x14ac:dyDescent="0.25">
      <c r="B53" s="13">
        <f>'Part 2 Questions 1-3'!B53</f>
        <v>21</v>
      </c>
      <c r="C53" s="13">
        <f>'Part 2 Questions 1-3'!C53</f>
        <v>3</v>
      </c>
      <c r="D53" s="79">
        <f t="shared" si="0"/>
        <v>18</v>
      </c>
    </row>
    <row r="54" spans="2:4" x14ac:dyDescent="0.25">
      <c r="B54" s="13">
        <f>'Part 2 Questions 1-3'!B54</f>
        <v>64</v>
      </c>
      <c r="C54" s="13">
        <f>'Part 2 Questions 1-3'!C54</f>
        <v>35</v>
      </c>
      <c r="D54" s="79">
        <f t="shared" si="0"/>
        <v>29</v>
      </c>
    </row>
    <row r="55" spans="2:4" x14ac:dyDescent="0.25">
      <c r="B55" s="13">
        <f>'Part 2 Questions 1-3'!B55</f>
        <v>54</v>
      </c>
      <c r="C55" s="13">
        <f>'Part 2 Questions 1-3'!C55</f>
        <v>44</v>
      </c>
      <c r="D55" s="79">
        <f t="shared" si="0"/>
        <v>10</v>
      </c>
    </row>
    <row r="56" spans="2:4" x14ac:dyDescent="0.25">
      <c r="B56" s="13">
        <f>'Part 2 Questions 1-3'!B56</f>
        <v>72</v>
      </c>
      <c r="C56" s="13">
        <f>'Part 2 Questions 1-3'!C56</f>
        <v>49</v>
      </c>
      <c r="D56" s="79">
        <f t="shared" si="0"/>
        <v>23</v>
      </c>
    </row>
    <row r="57" spans="2:4" x14ac:dyDescent="0.25">
      <c r="B57" s="13">
        <f>'Part 2 Questions 1-3'!B57</f>
        <v>50</v>
      </c>
      <c r="C57" s="13">
        <f>'Part 2 Questions 1-3'!C57</f>
        <v>35</v>
      </c>
      <c r="D57" s="79">
        <f t="shared" si="0"/>
        <v>15</v>
      </c>
    </row>
    <row r="58" spans="2:4" x14ac:dyDescent="0.25">
      <c r="B58" s="13">
        <f>'Part 2 Questions 1-3'!B58</f>
        <v>52</v>
      </c>
      <c r="C58" s="13">
        <f>'Part 2 Questions 1-3'!C58</f>
        <v>38</v>
      </c>
      <c r="D58" s="79">
        <f t="shared" si="0"/>
        <v>14</v>
      </c>
    </row>
    <row r="59" spans="2:4" x14ac:dyDescent="0.25">
      <c r="B59" s="13">
        <f>'Part 2 Questions 1-3'!B59</f>
        <v>49</v>
      </c>
      <c r="C59" s="13">
        <f>'Part 2 Questions 1-3'!C59</f>
        <v>10</v>
      </c>
      <c r="D59" s="79">
        <f t="shared" si="0"/>
        <v>39</v>
      </c>
    </row>
    <row r="60" spans="2:4" x14ac:dyDescent="0.25">
      <c r="B60" s="13">
        <f>'Part 2 Questions 1-3'!B60</f>
        <v>55</v>
      </c>
      <c r="C60" s="13">
        <f>'Part 2 Questions 1-3'!C60</f>
        <v>32</v>
      </c>
      <c r="D60" s="79">
        <f t="shared" si="0"/>
        <v>23</v>
      </c>
    </row>
    <row r="61" spans="2:4" x14ac:dyDescent="0.25">
      <c r="B61" s="13">
        <f>'Part 2 Questions 1-3'!B61</f>
        <v>73</v>
      </c>
      <c r="C61" s="13">
        <f>'Part 2 Questions 1-3'!C61</f>
        <v>52</v>
      </c>
      <c r="D61" s="79">
        <f t="shared" si="0"/>
        <v>21</v>
      </c>
    </row>
    <row r="62" spans="2:4" x14ac:dyDescent="0.25">
      <c r="B62" s="13">
        <f>'Part 2 Questions 1-3'!B62</f>
        <v>55</v>
      </c>
      <c r="C62" s="13">
        <f>'Part 2 Questions 1-3'!C62</f>
        <v>17</v>
      </c>
      <c r="D62" s="79">
        <f t="shared" si="0"/>
        <v>38</v>
      </c>
    </row>
    <row r="63" spans="2:4" x14ac:dyDescent="0.25">
      <c r="B63" s="13">
        <f>'Part 2 Questions 1-3'!B63</f>
        <v>51</v>
      </c>
      <c r="C63" s="13">
        <f>'Part 2 Questions 1-3'!C63</f>
        <v>37</v>
      </c>
      <c r="D63" s="79">
        <f t="shared" si="0"/>
        <v>14</v>
      </c>
    </row>
    <row r="64" spans="2:4" x14ac:dyDescent="0.25">
      <c r="B64" s="13">
        <f>'Part 2 Questions 1-3'!B64</f>
        <v>38</v>
      </c>
      <c r="C64" s="13">
        <f>'Part 2 Questions 1-3'!C64</f>
        <v>26</v>
      </c>
      <c r="D64" s="79">
        <f t="shared" si="0"/>
        <v>12</v>
      </c>
    </row>
    <row r="65" spans="2:4" x14ac:dyDescent="0.25">
      <c r="B65" s="13">
        <f>'Part 2 Questions 1-3'!B65</f>
        <v>28</v>
      </c>
      <c r="C65" s="13">
        <f>'Part 2 Questions 1-3'!C65</f>
        <v>0</v>
      </c>
      <c r="D65" s="79">
        <f t="shared" si="0"/>
        <v>28</v>
      </c>
    </row>
    <row r="66" spans="2:4" x14ac:dyDescent="0.25">
      <c r="B66" s="13">
        <f>'Part 2 Questions 1-3'!B66</f>
        <v>60</v>
      </c>
      <c r="C66" s="13">
        <f>'Part 2 Questions 1-3'!C66</f>
        <v>44</v>
      </c>
      <c r="D66" s="79">
        <f t="shared" si="0"/>
        <v>16</v>
      </c>
    </row>
    <row r="67" spans="2:4" x14ac:dyDescent="0.25">
      <c r="B67" s="13">
        <f>'Part 2 Questions 1-3'!B67</f>
        <v>57</v>
      </c>
      <c r="C67" s="13">
        <f>'Part 2 Questions 1-3'!C67</f>
        <v>40</v>
      </c>
      <c r="D67" s="79">
        <f t="shared" ref="D67:D101" si="2">B67-C67</f>
        <v>17</v>
      </c>
    </row>
    <row r="68" spans="2:4" x14ac:dyDescent="0.25">
      <c r="B68" s="13">
        <f>'Part 2 Questions 1-3'!B68</f>
        <v>59</v>
      </c>
      <c r="C68" s="13">
        <f>'Part 2 Questions 1-3'!C68</f>
        <v>30</v>
      </c>
      <c r="D68" s="79">
        <f t="shared" si="2"/>
        <v>29</v>
      </c>
    </row>
    <row r="69" spans="2:4" x14ac:dyDescent="0.25">
      <c r="B69" s="13">
        <f>'Part 2 Questions 1-3'!B69</f>
        <v>60</v>
      </c>
      <c r="C69" s="13">
        <f>'Part 2 Questions 1-3'!C69</f>
        <v>42</v>
      </c>
      <c r="D69" s="79">
        <f t="shared" si="2"/>
        <v>18</v>
      </c>
    </row>
    <row r="70" spans="2:4" x14ac:dyDescent="0.25">
      <c r="B70" s="13">
        <f>'Part 2 Questions 1-3'!B70</f>
        <v>61</v>
      </c>
      <c r="C70" s="13">
        <f>'Part 2 Questions 1-3'!C70</f>
        <v>34</v>
      </c>
      <c r="D70" s="79">
        <f t="shared" si="2"/>
        <v>27</v>
      </c>
    </row>
    <row r="71" spans="2:4" x14ac:dyDescent="0.25">
      <c r="B71" s="13">
        <f>'Part 2 Questions 1-3'!B71</f>
        <v>57</v>
      </c>
      <c r="C71" s="13">
        <f>'Part 2 Questions 1-3'!C71</f>
        <v>33</v>
      </c>
      <c r="D71" s="79">
        <f t="shared" si="2"/>
        <v>24</v>
      </c>
    </row>
    <row r="72" spans="2:4" x14ac:dyDescent="0.25">
      <c r="B72" s="13">
        <f>'Part 2 Questions 1-3'!B72</f>
        <v>71</v>
      </c>
      <c r="C72" s="13">
        <f>'Part 2 Questions 1-3'!C72</f>
        <v>50</v>
      </c>
      <c r="D72" s="79">
        <f t="shared" si="2"/>
        <v>21</v>
      </c>
    </row>
    <row r="73" spans="2:4" x14ac:dyDescent="0.25">
      <c r="B73" s="13">
        <f>'Part 2 Questions 1-3'!B73</f>
        <v>57</v>
      </c>
      <c r="C73" s="13">
        <f>'Part 2 Questions 1-3'!C73</f>
        <v>40</v>
      </c>
      <c r="D73" s="79">
        <f t="shared" si="2"/>
        <v>17</v>
      </c>
    </row>
    <row r="74" spans="2:4" x14ac:dyDescent="0.25">
      <c r="B74" s="13">
        <f>'Part 2 Questions 1-3'!B74</f>
        <v>63</v>
      </c>
      <c r="C74" s="13">
        <f>'Part 2 Questions 1-3'!C74</f>
        <v>38</v>
      </c>
      <c r="D74" s="79">
        <f t="shared" si="2"/>
        <v>25</v>
      </c>
    </row>
    <row r="75" spans="2:4" x14ac:dyDescent="0.25">
      <c r="B75" s="13">
        <f>'Part 2 Questions 1-3'!B75</f>
        <v>64</v>
      </c>
      <c r="C75" s="13">
        <f>'Part 2 Questions 1-3'!C75</f>
        <v>43</v>
      </c>
      <c r="D75" s="79">
        <f t="shared" si="2"/>
        <v>21</v>
      </c>
    </row>
    <row r="76" spans="2:4" x14ac:dyDescent="0.25">
      <c r="B76" s="13">
        <f>'Part 2 Questions 1-3'!B76</f>
        <v>63</v>
      </c>
      <c r="C76" s="13">
        <f>'Part 2 Questions 1-3'!C76</f>
        <v>52</v>
      </c>
      <c r="D76" s="79">
        <f t="shared" si="2"/>
        <v>11</v>
      </c>
    </row>
    <row r="77" spans="2:4" x14ac:dyDescent="0.25">
      <c r="B77" s="13">
        <f>'Part 2 Questions 1-3'!B77</f>
        <v>23</v>
      </c>
      <c r="C77" s="13">
        <f>'Part 2 Questions 1-3'!C77</f>
        <v>0</v>
      </c>
      <c r="D77" s="79">
        <f t="shared" si="2"/>
        <v>23</v>
      </c>
    </row>
    <row r="78" spans="2:4" x14ac:dyDescent="0.25">
      <c r="B78" s="13">
        <f>'Part 2 Questions 1-3'!B78</f>
        <v>21</v>
      </c>
      <c r="C78" s="13">
        <f>'Part 2 Questions 1-3'!C78</f>
        <v>3</v>
      </c>
      <c r="D78" s="79">
        <f t="shared" si="2"/>
        <v>18</v>
      </c>
    </row>
    <row r="79" spans="2:4" x14ac:dyDescent="0.25">
      <c r="B79" s="13">
        <f>'Part 2 Questions 1-3'!B79</f>
        <v>64</v>
      </c>
      <c r="C79" s="13">
        <f>'Part 2 Questions 1-3'!C79</f>
        <v>35</v>
      </c>
      <c r="D79" s="79">
        <f t="shared" si="2"/>
        <v>29</v>
      </c>
    </row>
    <row r="80" spans="2:4" x14ac:dyDescent="0.25">
      <c r="B80" s="13">
        <f>'Part 2 Questions 1-3'!B80</f>
        <v>54</v>
      </c>
      <c r="C80" s="13">
        <f>'Part 2 Questions 1-3'!C80</f>
        <v>44</v>
      </c>
      <c r="D80" s="79">
        <f t="shared" si="2"/>
        <v>10</v>
      </c>
    </row>
    <row r="81" spans="2:4" x14ac:dyDescent="0.25">
      <c r="B81" s="13">
        <f>'Part 2 Questions 1-3'!B81</f>
        <v>72</v>
      </c>
      <c r="C81" s="13">
        <f>'Part 2 Questions 1-3'!C81</f>
        <v>49</v>
      </c>
      <c r="D81" s="79">
        <f t="shared" si="2"/>
        <v>23</v>
      </c>
    </row>
    <row r="82" spans="2:4" x14ac:dyDescent="0.25">
      <c r="B82" s="13">
        <f>'Part 2 Questions 1-3'!B82</f>
        <v>50</v>
      </c>
      <c r="C82" s="13">
        <f>'Part 2 Questions 1-3'!C82</f>
        <v>35</v>
      </c>
      <c r="D82" s="79">
        <f t="shared" si="2"/>
        <v>15</v>
      </c>
    </row>
    <row r="83" spans="2:4" x14ac:dyDescent="0.25">
      <c r="B83" s="13">
        <f>'Part 2 Questions 1-3'!B83</f>
        <v>52</v>
      </c>
      <c r="C83" s="13">
        <f>'Part 2 Questions 1-3'!C83</f>
        <v>38</v>
      </c>
      <c r="D83" s="79">
        <f t="shared" si="2"/>
        <v>14</v>
      </c>
    </row>
    <row r="84" spans="2:4" x14ac:dyDescent="0.25">
      <c r="B84" s="13">
        <f>'Part 2 Questions 1-3'!B84</f>
        <v>49</v>
      </c>
      <c r="C84" s="13">
        <f>'Part 2 Questions 1-3'!C84</f>
        <v>10</v>
      </c>
      <c r="D84" s="79">
        <f t="shared" si="2"/>
        <v>39</v>
      </c>
    </row>
    <row r="85" spans="2:4" x14ac:dyDescent="0.25">
      <c r="B85" s="13">
        <f>'Part 2 Questions 1-3'!B85</f>
        <v>55</v>
      </c>
      <c r="C85" s="13">
        <f>'Part 2 Questions 1-3'!C85</f>
        <v>32</v>
      </c>
      <c r="D85" s="79">
        <f t="shared" si="2"/>
        <v>23</v>
      </c>
    </row>
    <row r="86" spans="2:4" x14ac:dyDescent="0.25">
      <c r="B86" s="13">
        <f>'Part 2 Questions 1-3'!B86</f>
        <v>73</v>
      </c>
      <c r="C86" s="13">
        <f>'Part 2 Questions 1-3'!C86</f>
        <v>52</v>
      </c>
      <c r="D86" s="79">
        <f t="shared" si="2"/>
        <v>21</v>
      </c>
    </row>
    <row r="87" spans="2:4" x14ac:dyDescent="0.25">
      <c r="B87" s="13">
        <f>'Part 2 Questions 1-3'!B87</f>
        <v>55</v>
      </c>
      <c r="C87" s="13">
        <f>'Part 2 Questions 1-3'!C87</f>
        <v>17</v>
      </c>
      <c r="D87" s="79">
        <f t="shared" si="2"/>
        <v>38</v>
      </c>
    </row>
    <row r="88" spans="2:4" x14ac:dyDescent="0.25">
      <c r="B88" s="13">
        <f>'Part 2 Questions 1-3'!B88</f>
        <v>51</v>
      </c>
      <c r="C88" s="13">
        <f>'Part 2 Questions 1-3'!C88</f>
        <v>37</v>
      </c>
      <c r="D88" s="79">
        <f t="shared" si="2"/>
        <v>14</v>
      </c>
    </row>
    <row r="89" spans="2:4" x14ac:dyDescent="0.25">
      <c r="B89" s="13">
        <f>'Part 2 Questions 1-3'!B89</f>
        <v>38</v>
      </c>
      <c r="C89" s="13">
        <f>'Part 2 Questions 1-3'!C89</f>
        <v>26</v>
      </c>
      <c r="D89" s="79">
        <f t="shared" si="2"/>
        <v>12</v>
      </c>
    </row>
    <row r="90" spans="2:4" x14ac:dyDescent="0.25">
      <c r="B90" s="13">
        <f>'Part 2 Questions 1-3'!B90</f>
        <v>28</v>
      </c>
      <c r="C90" s="13">
        <f>'Part 2 Questions 1-3'!C90</f>
        <v>0</v>
      </c>
      <c r="D90" s="79">
        <f t="shared" si="2"/>
        <v>28</v>
      </c>
    </row>
    <row r="91" spans="2:4" x14ac:dyDescent="0.25">
      <c r="B91" s="13">
        <f>'Part 2 Questions 1-3'!B91</f>
        <v>60</v>
      </c>
      <c r="C91" s="13">
        <f>'Part 2 Questions 1-3'!C91</f>
        <v>44</v>
      </c>
      <c r="D91" s="79">
        <f t="shared" si="2"/>
        <v>16</v>
      </c>
    </row>
    <row r="92" spans="2:4" x14ac:dyDescent="0.25">
      <c r="B92" s="13">
        <f>'Part 2 Questions 1-3'!B92</f>
        <v>57</v>
      </c>
      <c r="C92" s="13">
        <f>'Part 2 Questions 1-3'!C92</f>
        <v>40</v>
      </c>
      <c r="D92" s="79">
        <f t="shared" si="2"/>
        <v>17</v>
      </c>
    </row>
    <row r="93" spans="2:4" x14ac:dyDescent="0.25">
      <c r="B93" s="13">
        <f>'Part 2 Questions 1-3'!B93</f>
        <v>59</v>
      </c>
      <c r="C93" s="13">
        <f>'Part 2 Questions 1-3'!C93</f>
        <v>30</v>
      </c>
      <c r="D93" s="79">
        <f t="shared" si="2"/>
        <v>29</v>
      </c>
    </row>
    <row r="94" spans="2:4" x14ac:dyDescent="0.25">
      <c r="B94" s="13">
        <f>'Part 2 Questions 1-3'!B94</f>
        <v>60</v>
      </c>
      <c r="C94" s="13">
        <f>'Part 2 Questions 1-3'!C94</f>
        <v>42</v>
      </c>
      <c r="D94" s="79">
        <f t="shared" si="2"/>
        <v>18</v>
      </c>
    </row>
    <row r="95" spans="2:4" x14ac:dyDescent="0.25">
      <c r="B95" s="13">
        <f>'Part 2 Questions 1-3'!B95</f>
        <v>61</v>
      </c>
      <c r="C95" s="13">
        <f>'Part 2 Questions 1-3'!C95</f>
        <v>34</v>
      </c>
      <c r="D95" s="79">
        <f t="shared" si="2"/>
        <v>27</v>
      </c>
    </row>
    <row r="96" spans="2:4" x14ac:dyDescent="0.25">
      <c r="B96" s="13">
        <f>'Part 2 Questions 1-3'!B96</f>
        <v>57</v>
      </c>
      <c r="C96" s="13">
        <f>'Part 2 Questions 1-3'!C96</f>
        <v>33</v>
      </c>
      <c r="D96" s="79">
        <f t="shared" si="2"/>
        <v>24</v>
      </c>
    </row>
    <row r="97" spans="2:4" x14ac:dyDescent="0.25">
      <c r="B97" s="13">
        <f>'Part 2 Questions 1-3'!B97</f>
        <v>71</v>
      </c>
      <c r="C97" s="13">
        <f>'Part 2 Questions 1-3'!C97</f>
        <v>50</v>
      </c>
      <c r="D97" s="79">
        <f t="shared" si="2"/>
        <v>21</v>
      </c>
    </row>
    <row r="98" spans="2:4" x14ac:dyDescent="0.25">
      <c r="B98" s="13">
        <f>'Part 2 Questions 1-3'!B98</f>
        <v>57</v>
      </c>
      <c r="C98" s="13">
        <f>'Part 2 Questions 1-3'!C98</f>
        <v>40</v>
      </c>
      <c r="D98" s="79">
        <f t="shared" si="2"/>
        <v>17</v>
      </c>
    </row>
    <row r="99" spans="2:4" x14ac:dyDescent="0.25">
      <c r="B99" s="13">
        <f>'Part 2 Questions 1-3'!B99</f>
        <v>63</v>
      </c>
      <c r="C99" s="13">
        <f>'Part 2 Questions 1-3'!C99</f>
        <v>38</v>
      </c>
      <c r="D99" s="79">
        <f t="shared" si="2"/>
        <v>25</v>
      </c>
    </row>
    <row r="100" spans="2:4" x14ac:dyDescent="0.25">
      <c r="B100" s="13">
        <f>'Part 2 Questions 1-3'!B100</f>
        <v>64</v>
      </c>
      <c r="C100" s="13">
        <f>'Part 2 Questions 1-3'!C100</f>
        <v>43</v>
      </c>
      <c r="D100" s="79">
        <f t="shared" si="2"/>
        <v>21</v>
      </c>
    </row>
    <row r="101" spans="2:4" x14ac:dyDescent="0.25">
      <c r="B101" s="13">
        <f>'Part 2 Questions 1-3'!B101</f>
        <v>63</v>
      </c>
      <c r="C101" s="13">
        <f>'Part 2 Questions 1-3'!C101</f>
        <v>52</v>
      </c>
      <c r="D101" s="79">
        <f t="shared" si="2"/>
        <v>11</v>
      </c>
    </row>
  </sheetData>
  <mergeCells count="15">
    <mergeCell ref="F2:G2"/>
    <mergeCell ref="F28:H28"/>
    <mergeCell ref="F25:J25"/>
    <mergeCell ref="L1:R1"/>
    <mergeCell ref="L3:U11"/>
    <mergeCell ref="L13:U17"/>
    <mergeCell ref="H3:J5"/>
    <mergeCell ref="L19:W29"/>
    <mergeCell ref="F9:G9"/>
    <mergeCell ref="F12:J12"/>
    <mergeCell ref="L42:N42"/>
    <mergeCell ref="L38:N38"/>
    <mergeCell ref="L30:N30"/>
    <mergeCell ref="L40:N40"/>
    <mergeCell ref="L31:U36"/>
  </mergeCells>
  <conditionalFormatting sqref="F30 H30 F14:G24 I14:J24 G3:G7 L31 O38 O40 O42 D2:D101">
    <cfRule type="expression" dxfId="1" priority="2">
      <formula>OR(ISBLANK(D2),D2="formula")</formula>
    </cfRule>
  </conditionalFormatting>
  <conditionalFormatting sqref="G10">
    <cfRule type="expression" dxfId="0" priority="1">
      <formula>OR(ISBLANK(G10),G10="formula")</formula>
    </cfRule>
  </conditionalFormatting>
  <dataValidations count="4">
    <dataValidation type="custom" allowBlank="1" showInputMessage="1" showErrorMessage="1" error="A correct Excel formula must be used here." prompt="An Excel formula is required." sqref="G10 I14:J24 H30 F30 G3:G7 F14:G24 D2:D101">
      <formula1>OR(_xlfn.ISFORMULA(D2),D2="formula")</formula1>
    </dataValidation>
    <dataValidation allowBlank="1" showInputMessage="1" showErrorMessage="1" prompt="Yes/No" sqref="O42 O40"/>
    <dataValidation allowBlank="1" showInputMessage="1" showErrorMessage="1" prompt="Discussion required." sqref="L31:U36"/>
    <dataValidation allowBlank="1" showInputMessage="1" showErrorMessage="1" prompt="Inside/Outside" sqref="O38"/>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549B4B28D9F943A982D0226625FC00" ma:contentTypeVersion="0" ma:contentTypeDescription="Create a new document." ma:contentTypeScope="" ma:versionID="4a140e0db7027d79b899a8bb6f2ef7e1">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68F4A4-BA7E-4B2D-9EFB-F98A1B0C6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F8E2865-77DA-4E6C-B7B7-F28C767E6578}">
  <ds:schemaRefs>
    <ds:schemaRef ds:uri="http://www.w3.org/XML/1998/namespace"/>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86DD8B2-DEEC-4E06-8457-41AAA301C9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Grading Sheet</vt:lpstr>
      <vt:lpstr>Part 1 Inflation</vt:lpstr>
      <vt:lpstr>Part 2 Questions 1-3</vt:lpstr>
      <vt:lpstr>Part 2 Questions 4-6</vt:lpstr>
      <vt:lpstr>after</vt:lpstr>
      <vt:lpstr>before</vt:lpstr>
      <vt:lpstr>formula</vt:lpstr>
    </vt:vector>
  </TitlesOfParts>
  <Company>Grand Canyon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MORRIS</cp:lastModifiedBy>
  <dcterms:created xsi:type="dcterms:W3CDTF">2016-07-12T02:06:52Z</dcterms:created>
  <dcterms:modified xsi:type="dcterms:W3CDTF">2019-10-14T12:55:24Z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0x010100A3549B4B28D9F943A982D0226625FC00</vt:lpwstr>
  </property>
  <property fmtid="{D5CDD505-2E9C-101B-9397-08002B2CF9AE}" pid="3" name="DocumentDepartment">
    <vt:lpwstr>3;#Academic Program and Course Development|59abafec-cbf5-4238-a796-a3b74278f4db</vt:lpwstr>
  </property>
  <property fmtid="{D5CDD505-2E9C-101B-9397-08002B2CF9AE}" pid="4" name="TaxKeyword">
    <vt:lpwstr/>
  </property>
  <property fmtid="{D5CDD505-2E9C-101B-9397-08002B2CF9AE}" pid="5" name="SecurityClassification">
    <vt:lpwstr>2;#Internal|98311b30-b9e9-4d4f-9f64-0688c0d4a234</vt:lpwstr>
  </property>
  <property fmtid="{D5CDD505-2E9C-101B-9397-08002B2CF9AE}" pid="6" name="DocumentBusinessValue">
    <vt:lpwstr>1;#Normal|581d4866-74cc-43f1-bef1-bb304cbfeaa5</vt:lpwstr>
  </property>
  <property fmtid="{D5CDD505-2E9C-101B-9397-08002B2CF9AE}" pid="7" name="DocumentStatus">
    <vt:lpwstr/>
  </property>
  <property fmtid="{D5CDD505-2E9C-101B-9397-08002B2CF9AE}" pid="8" name="DocumentSubject">
    <vt:lpwstr/>
  </property>
  <property fmtid="{D5CDD505-2E9C-101B-9397-08002B2CF9AE}" pid="9" name="DocumentType">
    <vt:lpwstr/>
  </property>
  <property fmtid="{D5CDD505-2E9C-101B-9397-08002B2CF9AE}" pid="10" name="DocumentCategory">
    <vt:lpwstr/>
  </property>
</Properties>
</file>